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19200" windowHeight="6180" tabRatio="923" activeTab="0"/>
  </bookViews>
  <sheets>
    <sheet name="scrap" sheetId="1" r:id="rId1"/>
    <sheet name="E-WASTE" sheetId="2" r:id="rId2"/>
  </sheets>
  <definedNames>
    <definedName name="_xlfn.SINGLE" hidden="1">#NAME?</definedName>
    <definedName name="_xlnm.Print_Area" localSheetId="1">'E-WASTE'!$A$1:$C$30</definedName>
    <definedName name="_xlnm.Print_Area" localSheetId="0">'scrap'!$A$1:$E$1114</definedName>
  </definedNames>
  <calcPr fullCalcOnLoad="1"/>
</workbook>
</file>

<file path=xl/sharedStrings.xml><?xml version="1.0" encoding="utf-8"?>
<sst xmlns="http://schemas.openxmlformats.org/spreadsheetml/2006/main" count="1856" uniqueCount="715">
  <si>
    <t>A - Aluminium Conductor Steel Reinforced Scrap</t>
  </si>
  <si>
    <t>Registration no. of Vehicle</t>
  </si>
  <si>
    <t>Type of vehicle/ Model</t>
  </si>
  <si>
    <t>Present Location of vehicle</t>
  </si>
  <si>
    <t>Name of the office to which it relates/ Phone no. of the person to be contacted.</t>
  </si>
  <si>
    <t>Lot No.</t>
  </si>
  <si>
    <t>Name of Store where material is lying</t>
  </si>
  <si>
    <t>Quantity in MT</t>
  </si>
  <si>
    <t>I) Misc. items scrap lying as per detail given:-</t>
  </si>
  <si>
    <t>E - Auction Notice No. -</t>
  </si>
  <si>
    <t>Date of Auction -</t>
  </si>
  <si>
    <t>H- Damaged Distribution Transformer's HT/LT Aluminium coils scrap with insulation</t>
  </si>
  <si>
    <t>B)- Damaged Distribution Transformer's HT/LT Aluminium coils scrap with insulation</t>
  </si>
  <si>
    <t>E)  Miscellaneous Iron scrap</t>
  </si>
  <si>
    <t>G.Total</t>
  </si>
  <si>
    <t>K- Damaged Distribution Transformer's HT/LT Aluminium coils scrap with insulation</t>
  </si>
  <si>
    <t>J) Aluminium Conductor Steel Reinforced Scrap</t>
  </si>
  <si>
    <t xml:space="preserve">Name of Store </t>
  </si>
  <si>
    <t>Description of material</t>
  </si>
  <si>
    <t>Pilot W/Shop Sri Muktsar Sahib</t>
  </si>
  <si>
    <t>MS iron scrap / GI scrap</t>
  </si>
  <si>
    <t>Lot no. E - 1</t>
  </si>
  <si>
    <t xml:space="preserve">D) Misc.  Cable scrap </t>
  </si>
  <si>
    <t>Brass scrap</t>
  </si>
  <si>
    <t>Misc. Aluminium scrap</t>
  </si>
  <si>
    <t xml:space="preserve"> Q  Miscellaneous Healthy parts/ Non ferrous scrap material</t>
  </si>
  <si>
    <t>Lot no. Q-3</t>
  </si>
  <si>
    <t>Iron scrap</t>
  </si>
  <si>
    <t>TRY Malerkotla</t>
  </si>
  <si>
    <t>MS iron scrap</t>
  </si>
  <si>
    <t>Lot no. E - 2</t>
  </si>
  <si>
    <t>Misc. Alumn. Scrap</t>
  </si>
  <si>
    <t>All Alumn. Conductor Scrap</t>
  </si>
  <si>
    <t>Lot no. E - 3</t>
  </si>
  <si>
    <t>Lot no. Q-1</t>
  </si>
  <si>
    <t>Lot no. D-1</t>
  </si>
  <si>
    <t>TRY Bathinda</t>
  </si>
  <si>
    <t>Burnt Cu scrap</t>
  </si>
  <si>
    <t>Lot no. Q-4</t>
  </si>
  <si>
    <t>Lot no. Q-6</t>
  </si>
  <si>
    <t>Lot no. Q-7</t>
  </si>
  <si>
    <t>Burnt Aluminium scrap</t>
  </si>
  <si>
    <t>TRY Ferozepur</t>
  </si>
  <si>
    <t>CS Kotkapura</t>
  </si>
  <si>
    <t>Lot no. Q-10</t>
  </si>
  <si>
    <t>Misc. Copper scrap</t>
  </si>
  <si>
    <t>OL store Ropar</t>
  </si>
  <si>
    <t>Lot no. Q-5</t>
  </si>
  <si>
    <t>L)  Condemned/obsolete Vehicles * (Without RC )</t>
  </si>
  <si>
    <t xml:space="preserve">M-LOT -  Three phase Copper/ Aluminium and single phase copper/ Alu wound Damaged Distribution Transformers As Per Actual Site Condition </t>
  </si>
  <si>
    <t>Lot no. E - 4</t>
  </si>
  <si>
    <t>CS Patiala</t>
  </si>
  <si>
    <t>Lot no. Q-11</t>
  </si>
  <si>
    <t>S &amp; T Store Bathinda</t>
  </si>
  <si>
    <t>Nuts &amp; Bolts scrap</t>
  </si>
  <si>
    <t>OL Mansa</t>
  </si>
  <si>
    <t>Transformer body scrap</t>
  </si>
  <si>
    <t>MS Rail scrap</t>
  </si>
  <si>
    <t>CS Mohali</t>
  </si>
  <si>
    <t>CS Bathinda</t>
  </si>
  <si>
    <t>Teen Patra scrap</t>
  </si>
  <si>
    <t>Lot no. E - 5</t>
  </si>
  <si>
    <t>Lot no. E - 6</t>
  </si>
  <si>
    <t>Lot no. E - 7</t>
  </si>
  <si>
    <t>Lot no. E - 8</t>
  </si>
  <si>
    <t>Quantity in No</t>
  </si>
  <si>
    <t>Disc Insulator Scrap</t>
  </si>
  <si>
    <t>HT wire scrap off size</t>
  </si>
  <si>
    <t>Controller of Stores &amp; Disposal (South), PSPCL, Patiala</t>
  </si>
  <si>
    <t>Lot No B-1</t>
  </si>
  <si>
    <t>Lot No A-1</t>
  </si>
  <si>
    <t xml:space="preserve"> Iron scrap</t>
  </si>
  <si>
    <t>Quantity No</t>
  </si>
  <si>
    <t>CT/PT Units</t>
  </si>
  <si>
    <t>Lot no. I-1</t>
  </si>
  <si>
    <t>CS Sangrur</t>
  </si>
  <si>
    <t>Lot no. Q-8</t>
  </si>
  <si>
    <t>E-Waste Scrap(Meter Scrap) lying at</t>
  </si>
  <si>
    <t>Quantity ( in Kg.)</t>
  </si>
  <si>
    <t>A.O/Disposal</t>
  </si>
  <si>
    <r>
      <t xml:space="preserve">PUNJAB STATE POWER CORPORATION LIMITED  </t>
    </r>
    <r>
      <rPr>
        <b/>
        <sz val="11"/>
        <color indexed="8"/>
        <rFont val="Comic Sans MS"/>
        <family val="4"/>
      </rPr>
      <t xml:space="preserve">         </t>
    </r>
  </si>
  <si>
    <t>Patiala</t>
  </si>
  <si>
    <t>COS&amp;D(South)</t>
  </si>
  <si>
    <t>Sr Xen/Disposal</t>
  </si>
  <si>
    <t>PB-11 AH-0925</t>
  </si>
  <si>
    <t>SHAKTI VIHAR SHEDS PSPCL PATIALA</t>
  </si>
  <si>
    <t>2/core PVC Alumn. Cable scrap</t>
  </si>
  <si>
    <t>4/core PVC Alumn. Cable scrap</t>
  </si>
  <si>
    <t>3/ core XLPE Alu cable scrap</t>
  </si>
  <si>
    <t>Lot no. D-2</t>
  </si>
  <si>
    <t>Lot no. D-3</t>
  </si>
  <si>
    <t>CS Malout</t>
  </si>
  <si>
    <t>Lot no. D-4</t>
  </si>
  <si>
    <t>1/ core XLPE Alu cable scrap</t>
  </si>
  <si>
    <t>OL Ropar</t>
  </si>
  <si>
    <t>CS Ferozepur</t>
  </si>
  <si>
    <t>OL Bhagta Bhai Ka</t>
  </si>
  <si>
    <t>OL store Patran</t>
  </si>
  <si>
    <t>OL Patran</t>
  </si>
  <si>
    <t>OL Rajpura</t>
  </si>
  <si>
    <t>OL Nabha</t>
  </si>
  <si>
    <t>HONDA CIVIC CAR (PETROL) 2008</t>
  </si>
  <si>
    <t xml:space="preserve">NOTE : Before lifting of Transformers (From Lot no. ), HT/LT copper winding coils of transformers shall be mutilated by the purchaser. </t>
  </si>
  <si>
    <t xml:space="preserve">C -  Three phase Copper/ Aluminium and single phase copper/ Aluminium wound Damaged Distribution Transformers As Per Actual Site Condition </t>
  </si>
  <si>
    <t>Central Store Kotkapura</t>
  </si>
  <si>
    <t>L-1</t>
  </si>
  <si>
    <t>Lot no. Q-2</t>
  </si>
  <si>
    <t>Misc. copper scrap</t>
  </si>
  <si>
    <t>OL Fazilka</t>
  </si>
  <si>
    <t>G.TOTAL</t>
  </si>
  <si>
    <t>Lot No A-2</t>
  </si>
  <si>
    <t>Lot no. Q-12</t>
  </si>
  <si>
    <t>OL store Malerkotla</t>
  </si>
  <si>
    <t>Lot no. Q-13</t>
  </si>
  <si>
    <t>Lot no. Q-14</t>
  </si>
  <si>
    <t>Lot no. E - 10</t>
  </si>
  <si>
    <t>Lot no. I-2</t>
  </si>
  <si>
    <t>Lot No B-2</t>
  </si>
  <si>
    <t>Lot No B-3</t>
  </si>
  <si>
    <t>Lot no. G - 1</t>
  </si>
  <si>
    <t>Lot no. Q-15</t>
  </si>
  <si>
    <t>Lot no. G - 2</t>
  </si>
  <si>
    <t>Lot no. G - 3</t>
  </si>
  <si>
    <t>Lot no. G - 4</t>
  </si>
  <si>
    <t>Lot no. G - 5</t>
  </si>
  <si>
    <t>Lot no. G - 6</t>
  </si>
  <si>
    <t>TRY Bhagta Bhai Ka</t>
  </si>
  <si>
    <t>Lot no. Q-16</t>
  </si>
  <si>
    <t>Lot no. Q-17</t>
  </si>
  <si>
    <t>TRY Sangrur</t>
  </si>
  <si>
    <t>TRY Patran</t>
  </si>
  <si>
    <t>Lot no. G - 7</t>
  </si>
  <si>
    <t>Lot no. Q-18</t>
  </si>
  <si>
    <t>Earthwire GSL scrap</t>
  </si>
  <si>
    <t>TRY Ropar</t>
  </si>
  <si>
    <t>Outlet store Shri Muktsar sahib</t>
  </si>
  <si>
    <t>OL Shri Muktsar Sahib</t>
  </si>
  <si>
    <t>Ms Nuts &amp; Bolts</t>
  </si>
  <si>
    <t>PB-05 F-9520</t>
  </si>
  <si>
    <t>MINI TRUCK EICHER DIESEL (1999)</t>
  </si>
  <si>
    <t>DS S/D MAMDOT S/D FEROZEPUR</t>
  </si>
  <si>
    <t>L-2</t>
  </si>
  <si>
    <t>ME LAB SANGRUR (Crushed Meter Scrap/E-Waste)</t>
  </si>
  <si>
    <t>ME LAB ROPAR (Crushed Meter Scrap/E-Waste)</t>
  </si>
  <si>
    <t>L-3</t>
  </si>
  <si>
    <t>PB-03 N-5547</t>
  </si>
  <si>
    <t>AMBASSADOR CAR DIESEL (2005)</t>
  </si>
  <si>
    <t>DS DIVISION BADAL</t>
  </si>
  <si>
    <t>Lot No B-5</t>
  </si>
  <si>
    <t>Central Store Patiala</t>
  </si>
  <si>
    <t>ME LAB PATIALA (Crushed Meter Scrap/E-Waste)</t>
  </si>
  <si>
    <t>Lot No A-3</t>
  </si>
  <si>
    <t>Lot No A-5</t>
  </si>
  <si>
    <t>Lot No A-7</t>
  </si>
  <si>
    <t>TRY Malout</t>
  </si>
  <si>
    <t>Lot No B-8</t>
  </si>
  <si>
    <t>TRY Mansa</t>
  </si>
  <si>
    <t>Lot no. D-7</t>
  </si>
  <si>
    <t>ABC cable scrap (70/95 mm)</t>
  </si>
  <si>
    <t>Lot no. D-8</t>
  </si>
  <si>
    <t>Lot no. D-9</t>
  </si>
  <si>
    <t>1/core PVC Alumn. Cable scrap</t>
  </si>
  <si>
    <t>Lot no. D-10</t>
  </si>
  <si>
    <t>Lot no. D-11</t>
  </si>
  <si>
    <t>Lot no. E - 9</t>
  </si>
  <si>
    <t>Lot No A-4</t>
  </si>
  <si>
    <t>Outlet store Malerkotla</t>
  </si>
  <si>
    <t>Lot No A-6</t>
  </si>
  <si>
    <t>Outlet store Patran</t>
  </si>
  <si>
    <t>Outlet store Barnala</t>
  </si>
  <si>
    <t>Lot No A-9</t>
  </si>
  <si>
    <t>Lot No A-10</t>
  </si>
  <si>
    <t>Outlet store Ropar</t>
  </si>
  <si>
    <t>Outlet store Mansa</t>
  </si>
  <si>
    <t>Lot No B-6</t>
  </si>
  <si>
    <t>Lot no. D-5</t>
  </si>
  <si>
    <t>OL Barnala</t>
  </si>
  <si>
    <t>Lot no. D-6</t>
  </si>
  <si>
    <t>Lot no. Q-23</t>
  </si>
  <si>
    <t>Lot no. Q-24</t>
  </si>
  <si>
    <t>Lot no. Q-19</t>
  </si>
  <si>
    <t>Lot no. I-3</t>
  </si>
  <si>
    <t>M.S. Nuts &amp; Bolts Scrap</t>
  </si>
  <si>
    <t>Lot no. E - 11</t>
  </si>
  <si>
    <t>CS Kotkapura  (.237 MT Intermingle)</t>
  </si>
  <si>
    <t>Lot No A-8</t>
  </si>
  <si>
    <t>Lot no. Q-20</t>
  </si>
  <si>
    <t>Lot No A-11</t>
  </si>
  <si>
    <t>Lot No B-4</t>
  </si>
  <si>
    <t>Lot no. I-4</t>
  </si>
  <si>
    <t>Lot no. E - 12</t>
  </si>
  <si>
    <t>Central Store Sangrur</t>
  </si>
  <si>
    <t>Lot no. Q-21</t>
  </si>
  <si>
    <t xml:space="preserve">S.Report No. </t>
  </si>
  <si>
    <t xml:space="preserve">No of T/Fs </t>
  </si>
  <si>
    <t>Cap. in KVA</t>
  </si>
  <si>
    <t>Description</t>
  </si>
  <si>
    <t>Indicative Design Wt. of Core &amp; Winding (KG)</t>
  </si>
  <si>
    <t>Three Phase Aluminium Wound T/F</t>
  </si>
  <si>
    <t xml:space="preserve">10 KVA </t>
  </si>
  <si>
    <t>WNP =27 (unstandard tf's)</t>
  </si>
  <si>
    <t>WNP =25 (unstandard tf's)</t>
  </si>
  <si>
    <t>WNP =14 (unstandard tf's)</t>
  </si>
  <si>
    <t>TRY Moga</t>
  </si>
  <si>
    <t>Three Phase Copper Wound T/F</t>
  </si>
  <si>
    <t>6.3 KVA</t>
  </si>
  <si>
    <t>10 KVA</t>
  </si>
  <si>
    <t>WNP-25 (unstandard tf's)</t>
  </si>
  <si>
    <t>WNP-18 (unstandard tf's)</t>
  </si>
  <si>
    <t>16 KVA</t>
  </si>
  <si>
    <t>Single Phase Copper Wound T/F</t>
  </si>
  <si>
    <t>Single Phase Aluminium Wound T/F</t>
  </si>
  <si>
    <t>Outlet store Rajpura</t>
  </si>
  <si>
    <t>25 KVA</t>
  </si>
  <si>
    <r>
      <t xml:space="preserve">Following Scrap Material is Offered for On-Line Forward E-Auction at the above mentioned date as per the prevailing PSPCL's Terms &amp; Conditions of the E-Auction Sale ( available on PSPCL web site www.pspcl.in) on </t>
    </r>
    <r>
      <rPr>
        <b/>
        <sz val="12"/>
        <rFont val="Arial"/>
        <family val="2"/>
      </rPr>
      <t>"As - Is - Where - Is " basis.</t>
    </r>
  </si>
  <si>
    <t>Lot no. Q-22</t>
  </si>
  <si>
    <t>Lot no. Q-25</t>
  </si>
  <si>
    <t xml:space="preserve">6.3 KVA </t>
  </si>
  <si>
    <t xml:space="preserve">16 KVA </t>
  </si>
  <si>
    <t>WNP-1 (unstandard tf's)</t>
  </si>
  <si>
    <t>WNP-3 (unstandard tf's)</t>
  </si>
  <si>
    <t>63 KVA</t>
  </si>
  <si>
    <r>
      <t xml:space="preserve">Lot No. C 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</si>
  <si>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t>100 KVA</t>
  </si>
  <si>
    <t xml:space="preserve"> WNP=1 (unstandard tf's)</t>
  </si>
  <si>
    <t>ABC cable scrap (150 mm)</t>
  </si>
  <si>
    <t>TRY Kotkapura</t>
  </si>
  <si>
    <t>Lot No B-7</t>
  </si>
  <si>
    <t>Lot no. Q-26</t>
  </si>
  <si>
    <t>Lot No B-9</t>
  </si>
  <si>
    <t>…. CE/ TA &amp; I PSPCL PATIALA 96461-19587</t>
  </si>
  <si>
    <t>….. DS S/D MAMDOT PSPCL FEROZEPUR MOB 9646114589</t>
  </si>
  <si>
    <t>….. DS DIVISION BADAL 96461-14534</t>
  </si>
  <si>
    <t>STAR-1, STAR/TA=01,STAR/JB-1, ,JAY BEE=2,SONI=01,DURGA/JB=01, DURGA/SIC-1,NUCON=1,MUBASA/JB=01,SVASCA=01,SWASTIK/HR POWER-1, SWASTIK/JB-2,,LIBERTY/KB=01,SIC/JB=01,SARAF/ELECTRA=01,DM/PME=01,TA=01,TMR/PME=01</t>
  </si>
  <si>
    <t>WNP-27 (unstandard tf's)</t>
  </si>
  <si>
    <t>WNP-26 (unstandard tf's)</t>
  </si>
  <si>
    <t>WNP-30 (unstandard tf's)</t>
  </si>
  <si>
    <t>PTEL-1</t>
  </si>
  <si>
    <t>Outlet store Fazilka</t>
  </si>
  <si>
    <t>Lot No B-10</t>
  </si>
  <si>
    <t>Lot no. Q-27</t>
  </si>
  <si>
    <t>Outlet store Moga</t>
  </si>
  <si>
    <t>Lot No A-12</t>
  </si>
  <si>
    <t>OL Moga</t>
  </si>
  <si>
    <t>Lot no. Q-28</t>
  </si>
  <si>
    <t>ME LAB MOGA (Crushed Meter Scrap/E-Waste)</t>
  </si>
  <si>
    <t>ME LAB SHRI MUKTSAR SAHIB (Crushed Meter Scrap/E-Waste)</t>
  </si>
  <si>
    <t>Lot no. I-5</t>
  </si>
  <si>
    <t>Empty steel drums (cap.209 ltr.)</t>
  </si>
  <si>
    <t>50/2023</t>
  </si>
  <si>
    <t>SKYWAY-3, PP-1,JB-1, NUCON-1, ARDI-1</t>
  </si>
  <si>
    <t>51/2023</t>
  </si>
  <si>
    <t>JB-1, UP T/F-1, SICL-1, TA-1</t>
  </si>
  <si>
    <t>TA-1</t>
  </si>
  <si>
    <t>52/2023</t>
  </si>
  <si>
    <t>53/2023</t>
  </si>
  <si>
    <t>G)  Wooden scrap (without iron parts) lying as per detail given below:-</t>
  </si>
  <si>
    <t>Central Store Bathinda</t>
  </si>
  <si>
    <t>Lot no. I-6</t>
  </si>
  <si>
    <t>DAUSA - 1, PTEL - 1, SIC-1</t>
  </si>
  <si>
    <t>SARAF - 2, PP - 1</t>
  </si>
  <si>
    <t>WNP-14 (unstandard tf's)</t>
  </si>
  <si>
    <t>WNP-7 (unstandard tf's)</t>
  </si>
  <si>
    <t>WNP-5 (unstandard tf's)</t>
  </si>
  <si>
    <t>WNP-2 (unstandard tf's)</t>
  </si>
  <si>
    <t>PTEL-3, PP-3</t>
  </si>
  <si>
    <t>SICL-2</t>
  </si>
  <si>
    <t>ECO-1, SICL-1</t>
  </si>
  <si>
    <t xml:space="preserve"> WNP=25 (unstandard tf's)</t>
  </si>
  <si>
    <t xml:space="preserve"> WNP=29 (unstandard tf's)</t>
  </si>
  <si>
    <t>NUCON-2</t>
  </si>
  <si>
    <t>NUCON-1,SHIVALIK-1,PAN-2,JR-2,PUNJAB-1,ASI-1</t>
  </si>
  <si>
    <t>SARAF-1,JB-2,PTEL-1</t>
  </si>
  <si>
    <t>SHIV BHOLE/PTEL-1, IACL/TA-1, STAR/PTEL-1</t>
  </si>
  <si>
    <t>DM/TA-1, GOYMA/PTEL-1, PP-1</t>
  </si>
  <si>
    <t>Lot No A-13</t>
  </si>
  <si>
    <t>Lot No A-14</t>
  </si>
  <si>
    <t>Lot No A-15</t>
  </si>
  <si>
    <t>Lot No A-16</t>
  </si>
  <si>
    <t>Central Store Malout</t>
  </si>
  <si>
    <t>Lot no. I-7</t>
  </si>
  <si>
    <t>TRY Barnala</t>
  </si>
  <si>
    <t>ARDISON-1,SKYWAY-1,UTTAM-2</t>
  </si>
  <si>
    <t>NUCON-1,MS-1</t>
  </si>
  <si>
    <t xml:space="preserve"> WNP=19 (unstandard tf's)</t>
  </si>
  <si>
    <t>ARD-1,WNP-19 ( unstandard tf's)</t>
  </si>
  <si>
    <t>JB-1,WNP-11 (unstandard tf's)</t>
  </si>
  <si>
    <t>Alu.  seals scrap with lash wire</t>
  </si>
  <si>
    <t>Lot no. I-8</t>
  </si>
  <si>
    <t xml:space="preserve">WNP =1.(unstandard tf's)                                                                     </t>
  </si>
  <si>
    <t xml:space="preserve">WNP =8.(unstandard tf's)                                                                     </t>
  </si>
  <si>
    <t>dtpl-1,pp-2,kissan-1,saraf-1</t>
  </si>
  <si>
    <t>ptel-1</t>
  </si>
  <si>
    <t>pp-1</t>
  </si>
  <si>
    <t xml:space="preserve">mcpl-1,wnp-1.(unstandard tf's)   </t>
  </si>
  <si>
    <t xml:space="preserve">WNP =5.(unstandard tf's)                                                                     </t>
  </si>
  <si>
    <t>DTPL - 2 , MRN - 1, TA-1</t>
  </si>
  <si>
    <t>NUCON - 1</t>
  </si>
  <si>
    <t>SARAF-1, MRN - 1</t>
  </si>
  <si>
    <t xml:space="preserve">WNP =27.(unstandard tf's)                                                                     </t>
  </si>
  <si>
    <t xml:space="preserve">WNP =3.(unstandard tf's)                                                                     </t>
  </si>
  <si>
    <t>AA - LT ABC Cable scrap without insulation:-</t>
  </si>
  <si>
    <t>Lot No AA-1</t>
  </si>
  <si>
    <t>U/S Tyres</t>
  </si>
  <si>
    <t>U/S Tubes</t>
  </si>
  <si>
    <t>CS SANGRUR (U/S AC WINDOW)</t>
  </si>
  <si>
    <t>CS PATIALA  (U/S AC WINDOW)</t>
  </si>
  <si>
    <t>Quantity ( in No.)</t>
  </si>
  <si>
    <t>All Alum scrap</t>
  </si>
  <si>
    <t>Alu scrap of damaged T/F accessories</t>
  </si>
  <si>
    <t>Copper scrap</t>
  </si>
  <si>
    <t>CS PATIALA  (U/S STABLIZERS)</t>
  </si>
  <si>
    <t>WNP-23 (unstandard tf's)</t>
  </si>
  <si>
    <t>Lot No AA-2</t>
  </si>
  <si>
    <t>25 KVA (CORE &amp; TANK)</t>
  </si>
  <si>
    <t>DTPL-1</t>
  </si>
  <si>
    <t>PP-2, ARD-1,PTEL-1,SARAF-1</t>
  </si>
  <si>
    <t>WNP-19 (unstandard tf's)</t>
  </si>
  <si>
    <t>63 KVA (CORE &amp; TANK)</t>
  </si>
  <si>
    <t>SARAF-2, MRN-2, PP-2, JR-1, PTEL-1, NPC-1,SIC-1</t>
  </si>
  <si>
    <t>CS Ferozepur (.015 MT Intermingle)</t>
  </si>
  <si>
    <t>OL Shri Mukatsar Sahib</t>
  </si>
  <si>
    <t>JINDAL-1, PP-3,SIC-1,JAY BEE-1,ECO POWER-1,SARAF-2,SKYWAY-1,NUCON-1</t>
  </si>
  <si>
    <t>PME-5,TA-6,PP-1,MRN-3,JAY BEE-5,SAPA-2,ELECTRA-2,JR-1</t>
  </si>
  <si>
    <t>CAPITAL-4,ELECTRA-4,JR-1,TA-4,SARAF-2,JAY BEE-2,PME-5,MARSON-2,PTEL-1</t>
  </si>
  <si>
    <t>PME-5, BHOPAL-2,SIC-1,ELECTRA-2,TA-4,JAY BEE-4,JR-2</t>
  </si>
  <si>
    <t>MRN-3,JR-4,SARAF-5,PME-5,PTEL-2,JAY BEE-4,ELECTRA-4,TA-3</t>
  </si>
  <si>
    <t xml:space="preserve">25 KVA </t>
  </si>
  <si>
    <t xml:space="preserve">63 KVA </t>
  </si>
  <si>
    <t xml:space="preserve">100 KVA </t>
  </si>
  <si>
    <t>WNP-22 (unstandard tf's)</t>
  </si>
  <si>
    <t>WNP-11 (unstandard tf's)</t>
  </si>
  <si>
    <t>Lot No B-11</t>
  </si>
  <si>
    <t>SICL-1,MAHASHAKTI-1,SKYWAY-1,NPC-1</t>
  </si>
  <si>
    <t>UTTAM-2,SICL-1,NUCON-2,SBI-1,MAHASHAKTI-1,TA-1</t>
  </si>
  <si>
    <t>JB-2</t>
  </si>
  <si>
    <t>SHIVSHAKTI-2,SICL-1</t>
  </si>
  <si>
    <t>200 KVA</t>
  </si>
  <si>
    <t>PME-1</t>
  </si>
  <si>
    <t>SE-2(unstandard tf's)</t>
  </si>
  <si>
    <t>SE-1(unstandard tf's)</t>
  </si>
  <si>
    <t>NUCON-3,MAHASHAKTI-5,MANUPOWER-1,SICL-1</t>
  </si>
  <si>
    <t>Lot No B-12</t>
  </si>
  <si>
    <t>Lot No B-13</t>
  </si>
  <si>
    <t>PPI-2</t>
  </si>
  <si>
    <t>PTEL-1,UBE-1,NSL-2,JB-2,NPC-1,KSM-1</t>
  </si>
  <si>
    <t>PPI-5,MRN-1,JB-1,SST-2,NPC-2,SEF-1</t>
  </si>
  <si>
    <t>AMN=2</t>
  </si>
  <si>
    <t>NSL-2</t>
  </si>
  <si>
    <t>ARD-2,SBJ-1</t>
  </si>
  <si>
    <t>SIC-1,NSL-1,UBE-1</t>
  </si>
  <si>
    <t>JR-1, JB-3, TA-1, ELECTRA-1, SIC-1, NSL-1, SEN-1</t>
  </si>
  <si>
    <t>400 KVA</t>
  </si>
  <si>
    <t>500 KVA</t>
  </si>
  <si>
    <t>58/2023</t>
  </si>
  <si>
    <t>SKYWAY=1</t>
  </si>
  <si>
    <t>59/2023</t>
  </si>
  <si>
    <t>NUCON=2</t>
  </si>
  <si>
    <t>61/2023</t>
  </si>
  <si>
    <t>SAPA=1,JR T/F=1</t>
  </si>
  <si>
    <t>NUCON=1,SICL=1</t>
  </si>
  <si>
    <t>100KVA</t>
  </si>
  <si>
    <t>MODREN T/F=1,BHOPAL=1</t>
  </si>
  <si>
    <t>60/2023</t>
  </si>
  <si>
    <t>WNP=2(unstandard tf"s))</t>
  </si>
  <si>
    <t>PTEL-1,NUCON-1</t>
  </si>
  <si>
    <t>NUCON-2,JR-3,AGGARWAL-3,MS-4,SUSHIL-2,PP-1,DAUSA-1,PUNJAB-1,DUABLE-1</t>
  </si>
  <si>
    <t xml:space="preserve">10KVA </t>
  </si>
  <si>
    <t>100 KVA (CORE &amp; TANK)</t>
  </si>
  <si>
    <t>200 KVA (CORE &amp; TANK)</t>
  </si>
  <si>
    <t>NUCON-9, JR-6, ECO-1, JB-1, AGGARWAL-2, PAN-1, MS-2, PTEL-3, SICL-2, DURA-1</t>
  </si>
  <si>
    <t>NUCON-3, JR-3, ECO-1</t>
  </si>
  <si>
    <t>STAR/TA-1, KISSAN-1, TA-1, TA/SICL-1, JB-1, LIBERTY/TA-1, HR POWER-1, STAR/MS-1, JINDAL-1</t>
  </si>
  <si>
    <t>LIBERTY/TA-1, JB/TA-1, S.KRISHNA/TA-1, SARAF/SICL-1,JM/SICL-1, DM/TA-1</t>
  </si>
  <si>
    <t>JK/TA-1, MECCA-1, JB-1, STAR/SICL-1, DM/MS-1,DM/SICL-1, DM/PP-1, JB-1</t>
  </si>
  <si>
    <t>SONI-02,JB-06,PP-01,STAR-02,PATIALA WORK SHOP-01,MUKAND-01,JK-02,SWASTIK-03,DM-01,GTB-1,LIBERTY-1,PTEL-01,NUCON-01</t>
  </si>
  <si>
    <t>WNP-16 (unstandard tf's)</t>
  </si>
  <si>
    <t>WNP-10 (unstandard tf's)</t>
  </si>
  <si>
    <t>LIBERTY -8</t>
  </si>
  <si>
    <t>KKK/2024/001</t>
  </si>
  <si>
    <t xml:space="preserve">DTPL = 1, HRP = 1, SHK = 2, NPC = 3, JR = 1, MCPL = 1,JB = 1, TA = 1                                                                                     </t>
  </si>
  <si>
    <t>KKK/2024/003</t>
  </si>
  <si>
    <t xml:space="preserve">DTPL = 1, PP = 1, JB = 1                                                                                 </t>
  </si>
  <si>
    <t>KKK/2024/005</t>
  </si>
  <si>
    <t>KKK/2024/002</t>
  </si>
  <si>
    <t xml:space="preserve">ARD = 2, SIC = 3                                                                           </t>
  </si>
  <si>
    <t>KKK/2024/004</t>
  </si>
  <si>
    <t>KKK/2024/006</t>
  </si>
  <si>
    <t xml:space="preserve">6.3  KVA                     </t>
  </si>
  <si>
    <t xml:space="preserve">SEWAK = 01 NO. (unstandard tf's)                                                                                                </t>
  </si>
  <si>
    <t xml:space="preserve">6.3 KVA                    </t>
  </si>
  <si>
    <t xml:space="preserve">WNP = 05 NO.(unstandard tf's)                                                                          </t>
  </si>
  <si>
    <t xml:space="preserve">WNP = 04 NO. (unstandard tf's)                                                                         </t>
  </si>
  <si>
    <t xml:space="preserve">10  KVA               </t>
  </si>
  <si>
    <t>DURABALE-1</t>
  </si>
  <si>
    <t>S-KRISHNA-1 PTEL-1</t>
  </si>
  <si>
    <t>JB-2,PTEL-1</t>
  </si>
  <si>
    <t>UTTAM-1 SICL-1</t>
  </si>
  <si>
    <t>NUCON-2,TA-1,SARAF-1</t>
  </si>
  <si>
    <t>6:3 KVA</t>
  </si>
  <si>
    <t>63 KVA(CORE &amp; TANK)</t>
  </si>
  <si>
    <t>25 KVA(CORE&amp; TANK)</t>
  </si>
  <si>
    <t>25 KVA(CORE &amp; TANK)</t>
  </si>
  <si>
    <t>WNP-20 (unstandard tf's)</t>
  </si>
  <si>
    <t>WNP-4 (unstandard tf's)</t>
  </si>
  <si>
    <t>DURGA-10</t>
  </si>
  <si>
    <t>DURGA-20</t>
  </si>
  <si>
    <t>DURGA-12</t>
  </si>
  <si>
    <t>Lot No B-14</t>
  </si>
  <si>
    <t>SHIV SHAKTI-1,AGGARWAL-1,JR-1,MS-3,PP-1,SARAF-1</t>
  </si>
  <si>
    <t>SARAF-2,NUCON-2,PTEL-1</t>
  </si>
  <si>
    <t>LIBERTY-4</t>
  </si>
  <si>
    <t>TA-1,MS-1,UP-1,JB-2,ELECTRA-1,SARAF-1,SAPA-4</t>
  </si>
  <si>
    <t>JB-6,PME-2,ELECTRA-2,NUCON-3</t>
  </si>
  <si>
    <t>SHRI KRISHNA-1,JB-2,SICL-1,ELECTRA-1,PME-1</t>
  </si>
  <si>
    <t>WNP-6 (unstandard tf's)</t>
  </si>
  <si>
    <t>Lot No B-15</t>
  </si>
  <si>
    <t>Lot No B-16</t>
  </si>
  <si>
    <t>Lot No B-17</t>
  </si>
  <si>
    <t>Lot No B-18</t>
  </si>
  <si>
    <t>UTTAM-1,WNP-15 (unstandard tf's)</t>
  </si>
  <si>
    <t>SEN-4,JB-2,ECE-1,ELECTRA-3,TA-1</t>
  </si>
  <si>
    <t>NSL-1,SIC-2,SEN-1,ELECTRA-1,PME-1</t>
  </si>
  <si>
    <t>Lot No B-19</t>
  </si>
  <si>
    <t>Lot No B-20</t>
  </si>
  <si>
    <t>Lot no. Q-9</t>
  </si>
  <si>
    <t>SICL-1</t>
  </si>
  <si>
    <t>HI TECH-1</t>
  </si>
  <si>
    <t>JR-1</t>
  </si>
  <si>
    <t>PP-1 (unstandard tf's)</t>
  </si>
  <si>
    <t>PTEL-3,  DTPL-1, NUCON-1, SICL-3, HRP-1, PPI-4, MCPL-1</t>
  </si>
  <si>
    <t>HITECH-3,JB-18,EPS-6,SONI-1,JINDAL-1,SHIVALIK-1</t>
  </si>
  <si>
    <t>JB-15,EPS-9,HITECH-5,JINDAL-1</t>
  </si>
  <si>
    <t>JB-22,HITECH-2,EPS-5,JINDAL-1</t>
  </si>
  <si>
    <t>JB-17,HITECH-4,EPS-8,JR-1</t>
  </si>
  <si>
    <t>JB-16,MP-2,JINDAL-1,EPS-10,HITECH-1</t>
  </si>
  <si>
    <t>JB-18,ARD-8,SHIVA-3,EPS-1</t>
  </si>
  <si>
    <t>JB-10,ARD-12,DURABLE-1,SHIVA-2,EPS-5</t>
  </si>
  <si>
    <t>SHIVA-5,JB-10,EPS-6,ARD-7,HITECH-1,JINDAL-1</t>
  </si>
  <si>
    <t>EPS-11,JB-10,ARD-6,SHIVA-2,HITECH-1</t>
  </si>
  <si>
    <t>EPS-2,JB-14,ARD-10,SHIVA-4</t>
  </si>
  <si>
    <t>JB-13,ARD-13,EPS-4</t>
  </si>
  <si>
    <t>EPS-10,JB-11,ARD-6,SHIVA-2,JR-1</t>
  </si>
  <si>
    <t>JB-18,EPS-7,HITECH-4,NBGL-1</t>
  </si>
  <si>
    <t>EPS-11,NBGL-1,HITECH-3,JB-14,JINDAL-1</t>
  </si>
  <si>
    <t>EPS-8,JB-17,HITECH-3,JINDAL-1,ARD-1</t>
  </si>
  <si>
    <t>JB-15,EPS-9,HITECH-3,MP-1,SHIVALIK-1,NBGL-1</t>
  </si>
  <si>
    <t>JB-13,JINDAL-1,EPS-3,HITECH-2,SICL-1</t>
  </si>
  <si>
    <t>JB-10,EPS-8,NBGL-1,ARD-9,SHIVA-2</t>
  </si>
  <si>
    <t>JB-17,EPS-5,ARD-6,SHIVA-1,JINDAL-1</t>
  </si>
  <si>
    <t>JB-17,ARD-6,SHIVA-2,EPS-4,NBGL-1</t>
  </si>
  <si>
    <t>EPS-7,JB-17,ARD-4,SHIVA-2</t>
  </si>
  <si>
    <t>SHIVA-6,JB-16,ARD-6,EPS-2</t>
  </si>
  <si>
    <t>JB-15,EPS-7,NBGL-2,ARD-6</t>
  </si>
  <si>
    <t>EPS-9,SHIVA-2,JB-14,ARD-3</t>
  </si>
  <si>
    <t>CS PATIALA  (U/S AC SPLIT)</t>
  </si>
  <si>
    <t>JB-1,SICL-2,ECO-1,PP-3,MS-2,SKYWAY-1</t>
  </si>
  <si>
    <t>MS-3,PAN-1</t>
  </si>
  <si>
    <t>NUCON-1,AGGARWAL-1</t>
  </si>
  <si>
    <t>WNP-8 (unstandard tf's)</t>
  </si>
  <si>
    <t>JINDAL-2,ECO-3,PVJ-2,JB-3,SHIVA-1,NB-2,SHIVALIK-1,JR-1</t>
  </si>
  <si>
    <t>SIC= 01,STAR=01,JR=05,DURABLE=01,PP=01</t>
  </si>
  <si>
    <t>PP=06,NUCON=01,JR=01,JAY BEE=01,DURABLE=02,TA=01</t>
  </si>
  <si>
    <t>NV=01,IACL-01,UTTAM=01,PTEL=02,TA=05,SIC=01,STAR=02,SWASTIK=01,JB=04,LIBERTY=02,ELECTRA=2,SONI=01,SAPA=04,PME=3,SARAF=01</t>
  </si>
  <si>
    <t>ECO-1 JB-1</t>
  </si>
  <si>
    <t>PP-1</t>
  </si>
  <si>
    <t>UTTAM-1</t>
  </si>
  <si>
    <t>SICL-1,SE-1,PTEL-1</t>
  </si>
  <si>
    <t>ARD-1</t>
  </si>
  <si>
    <t>ELECTRA-1,JB-1,PME-1,NUCON-1,SICL-1</t>
  </si>
  <si>
    <t>MARSON-1</t>
  </si>
  <si>
    <t>DURABLE-1</t>
  </si>
  <si>
    <t>200 KVA(CORE &amp; TANK)</t>
  </si>
  <si>
    <t>SE-1,JB-1(unstandard tf's)</t>
  </si>
  <si>
    <t>DURABLE-1(unstandard tf's)</t>
  </si>
  <si>
    <t>Lot No B-21</t>
  </si>
  <si>
    <t>Outlet store Nabha</t>
  </si>
  <si>
    <t>CS KOTKAPURA (U/S AC WINDOW)</t>
  </si>
  <si>
    <r>
      <t xml:space="preserve">Lot No. C 28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PATIALA</t>
    </r>
  </si>
  <si>
    <t>01/2024.</t>
  </si>
  <si>
    <t>UTTAM-1, JR-1</t>
  </si>
  <si>
    <t>02/2024.</t>
  </si>
  <si>
    <t>SKYWAY-1, NPC-1</t>
  </si>
  <si>
    <t>04/2024.</t>
  </si>
  <si>
    <t>TA-1, PME-1</t>
  </si>
  <si>
    <t>SHIV SHAKTI-1, TA-1</t>
  </si>
  <si>
    <t>03/2024.</t>
  </si>
  <si>
    <r>
      <t xml:space="preserve">Lot No. C 30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NABHA</t>
    </r>
  </si>
  <si>
    <t>ptel-3,nbg-1,ta-1,uttam-1,sicl-1,ppi-1,saraf-1,dtpl-1,jb-1</t>
  </si>
  <si>
    <t>npc-1</t>
  </si>
  <si>
    <t>jb-3,nucon-2,ptel-5,uttam-2,sapa-2,sicl-4,ta-2,saraf-2,westen-1,alfa-1-s/shakti-1</t>
  </si>
  <si>
    <t>443/1</t>
  </si>
  <si>
    <t>nucon-2,alfa-1,saraf-2,ta-3,ptel-5,pp-3,sicl-5,mcpl-3,npc-1</t>
  </si>
  <si>
    <t>443/2</t>
  </si>
  <si>
    <t>sicl-1,mcpl-2,sapa-6,pp-3,ta-5,jindal-1,npc-1,marson-1,saraf-3,s/shakti-1,jb-1</t>
  </si>
  <si>
    <t>SKYWAY - 1</t>
  </si>
  <si>
    <t>PP-2,SARAF-2,MRN-2,UTTAM-1,NPC-1,BGL-1,DTPL-1, SKYWAY - 1</t>
  </si>
  <si>
    <t>MRN-2, TA-1, SARAF-2, PME-1, PP-2, PTEL-1, SIC-1</t>
  </si>
  <si>
    <t>MS=01,PP=01,PTL=01</t>
  </si>
  <si>
    <t>DURABLE=01</t>
  </si>
  <si>
    <t>JR= 01,NV=01,NPC=01,JAY BEE=01</t>
  </si>
  <si>
    <t>LIBERTY=02,JAY BEE=01,SONI=02,SWASTIK=02,JK=01,BANSAL=01</t>
  </si>
  <si>
    <t>KKK/2024/010</t>
  </si>
  <si>
    <t xml:space="preserve">SHK = 2, SEF = 2, NSL = 1, JR = 1, WNP = 1, TA = 2, UBE = 1, PP = 1, DTPL = 2, HRP = 1                                                                           </t>
  </si>
  <si>
    <t>KKK/2024/011</t>
  </si>
  <si>
    <t xml:space="preserve">SSK = 1                                                                                                        </t>
  </si>
  <si>
    <t>KKK/2024/012</t>
  </si>
  <si>
    <t xml:space="preserve">MRN = 1, SIC = 1, ASI = 2, JB = 1                                                                                                                                                 </t>
  </si>
  <si>
    <t>KKK/2024/009</t>
  </si>
  <si>
    <t xml:space="preserve">ARD = 1, JB = 2                                                                     </t>
  </si>
  <si>
    <t>KKK/2024/013</t>
  </si>
  <si>
    <t xml:space="preserve">SIC = 1                                                                                                         </t>
  </si>
  <si>
    <t>KKK/2024/014</t>
  </si>
  <si>
    <t xml:space="preserve">SIC = 4, DTPL = 1, JB = 1, NPC = 2, PP = 1, TA = 1, SEF = 1 </t>
  </si>
  <si>
    <t>KKK/2024/007</t>
  </si>
  <si>
    <t xml:space="preserve">WNP = 08 NO.  (unstandard tf's)                                                                     </t>
  </si>
  <si>
    <t>KKK/2024/008</t>
  </si>
  <si>
    <t>25 KVA (BODY &amp; CORE)</t>
  </si>
  <si>
    <t xml:space="preserve">10 KVA                    </t>
  </si>
  <si>
    <t>KKK/2024/015</t>
  </si>
  <si>
    <t xml:space="preserve">DTPL = 3, ARD = 1, PP = 2, PAN = 1, NPC = 1, ASI = 1, HRP = 1, PTEL = 1, MCPL = 2                                                                       </t>
  </si>
  <si>
    <t>KKK/2024/017</t>
  </si>
  <si>
    <t xml:space="preserve">NSL = 1                                                                                                </t>
  </si>
  <si>
    <t>KKK/2024/019</t>
  </si>
  <si>
    <t xml:space="preserve">JB = 3, SIC = 1                                                                       </t>
  </si>
  <si>
    <t>KKK/2024/018</t>
  </si>
  <si>
    <t xml:space="preserve">25 KVA (BODY &amp; CORE)           </t>
  </si>
  <si>
    <t xml:space="preserve">SIC = 4, JR = 5, TA = 1, NPC = 2, GTB = 1, EPS = 1,  MRN = 1, PTEL = 2, SEF = 1, WNP = 1, DANISH = 1                   </t>
  </si>
  <si>
    <t>KKK/2024/021</t>
  </si>
  <si>
    <t xml:space="preserve">63 KVA           </t>
  </si>
  <si>
    <t xml:space="preserve">NPC = 1, SEF = 1, EPS = 1, MCPL = 1                                              </t>
  </si>
  <si>
    <t>KKK/2024/022</t>
  </si>
  <si>
    <t xml:space="preserve">100 KVA           </t>
  </si>
  <si>
    <t xml:space="preserve">NPC = 2, SIC = 1                                                                   </t>
  </si>
  <si>
    <t>KKK/2024/023</t>
  </si>
  <si>
    <t xml:space="preserve">EMCO = 1                                                                                       </t>
  </si>
  <si>
    <t>KKK/2024/016</t>
  </si>
  <si>
    <t xml:space="preserve">WNP = 04 NO.  (unstandard tf's)                                                                     </t>
  </si>
  <si>
    <t>KKK/2024/020</t>
  </si>
  <si>
    <t xml:space="preserve">6.3 KVA                  </t>
  </si>
  <si>
    <t xml:space="preserve">10  KVA                    </t>
  </si>
  <si>
    <t xml:space="preserve">JR BARNALA -14 </t>
  </si>
  <si>
    <t>MS-2,JR-3,UTTAM-2</t>
  </si>
  <si>
    <t xml:space="preserve">LIBERTY- 22 </t>
  </si>
  <si>
    <t>Lot no. I-9</t>
  </si>
  <si>
    <r>
      <t xml:space="preserve">Lot No. C 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</si>
  <si>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r>
      <t xml:space="preserve">Lot No. C 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PATRAN</t>
    </r>
  </si>
  <si>
    <r>
      <t xml:space="preserve">Lot No. C 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BATHINDA</t>
    </r>
  </si>
  <si>
    <r>
      <t xml:space="preserve">Lot No. C 5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SANGRUR</t>
    </r>
  </si>
  <si>
    <r>
      <t xml:space="preserve">Lot No. C 6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</si>
  <si>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r>
      <t xml:space="preserve">Lot No. C 7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</si>
  <si>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r>
      <t xml:space="preserve">Lot No. C 8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</si>
  <si>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r>
      <t xml:space="preserve">Lot No. C 10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PATIALA</t>
    </r>
  </si>
  <si>
    <t>NPC-2,SBI-1,SHRI KRISHNA-1,SHIVALIK-1,SICL-2</t>
  </si>
  <si>
    <t>UTTAM-2,SICL-1,PTEL-1,JR-1</t>
  </si>
  <si>
    <t>JB-1</t>
  </si>
  <si>
    <t>NUCON-1,NBGL-1</t>
  </si>
  <si>
    <t xml:space="preserve"> N Lot :-E-waste</t>
  </si>
  <si>
    <t>Lot No. N-1</t>
  </si>
  <si>
    <t>Lot No. N-2</t>
  </si>
  <si>
    <t>Lot No. N-3</t>
  </si>
  <si>
    <t>Lot No. N-4</t>
  </si>
  <si>
    <t>Lot No. N-5</t>
  </si>
  <si>
    <r>
      <rPr>
        <b/>
        <u val="single"/>
        <sz val="14"/>
        <color indexed="8"/>
        <rFont val="Calibri"/>
        <family val="2"/>
      </rPr>
      <t>(N Lot) E-Waste Material lying in Central Store Patiala,Central Store Sangrur as per detail given below :-</t>
    </r>
    <r>
      <rPr>
        <b/>
        <sz val="14"/>
        <color indexed="8"/>
        <rFont val="Calibri"/>
        <family val="2"/>
      </rPr>
      <t xml:space="preserve">                                                                                                   </t>
    </r>
    <r>
      <rPr>
        <b/>
        <u val="single"/>
        <sz val="16"/>
        <color indexed="8"/>
        <rFont val="Calibri"/>
        <family val="2"/>
      </rPr>
      <t>Note:-</t>
    </r>
    <r>
      <rPr>
        <b/>
        <sz val="14"/>
        <color indexed="8"/>
        <rFont val="Calibri"/>
        <family val="2"/>
      </rPr>
      <t xml:space="preserve"> Bidders holding valid authorisation under E-waste (Management) Rules, 2016 as amended in 2018 for dismantling, recycling and refurbishing of E-waste are allowed to participate in E-auction of E-waste. Bid initiated by any other bidder for purchase of E-waste material without holding above mentioned authorisation will not be considered. </t>
    </r>
  </si>
  <si>
    <t>Lot No. N-6</t>
  </si>
  <si>
    <t>Lot No. N-7</t>
  </si>
  <si>
    <t>Lot No. N-8</t>
  </si>
  <si>
    <t>Lot No. N-9</t>
  </si>
  <si>
    <t>Lot No. N-10</t>
  </si>
  <si>
    <t>SARAF-2, PP-1, MS-3, JB-1, NUCON-1</t>
  </si>
  <si>
    <t>JALANDHAR-1, PP-2, TA-1, UTTAM-1, PUNJAB-1, HR-1, ECO-1, SARAF-2</t>
  </si>
  <si>
    <t>NUCON-1(unstandard tf's)</t>
  </si>
  <si>
    <t>05/2024.</t>
  </si>
  <si>
    <t>SARAF-1</t>
  </si>
  <si>
    <t>06/2024.</t>
  </si>
  <si>
    <t>NUCON-2, JAYBEE-1</t>
  </si>
  <si>
    <t>07/2024.</t>
  </si>
  <si>
    <t>08/2024.</t>
  </si>
  <si>
    <t>09/2024.</t>
  </si>
  <si>
    <t>BHOPAL-1</t>
  </si>
  <si>
    <t>Outlet store Bhagta Bhai Ka (.305 MT Intermingle)</t>
  </si>
  <si>
    <t xml:space="preserve">CS Mohali </t>
  </si>
  <si>
    <t>CS Patiala (.017 MT Intermingle)</t>
  </si>
  <si>
    <t>ME LAB ROPAR Electronic Meter Scrap/E-Waste)</t>
  </si>
  <si>
    <t>Lot No. N-11</t>
  </si>
  <si>
    <t>KKK/2024/024</t>
  </si>
  <si>
    <t xml:space="preserve">DTPL = 4, NPC = 1, ARD = 1, SEF = 1, SHK = 2, HRP = 1, MCPL = 1, PP = 1                                                                        </t>
  </si>
  <si>
    <t>KKK/2024/028</t>
  </si>
  <si>
    <t xml:space="preserve">ASI = 2                                                                                                           </t>
  </si>
  <si>
    <t>KKK/2024/030</t>
  </si>
  <si>
    <t xml:space="preserve">PP = 1                                                                                                         </t>
  </si>
  <si>
    <t>KKK/2024/031</t>
  </si>
  <si>
    <t xml:space="preserve">WNP = 01 NO. (unstandard tf's)                                                                                        </t>
  </si>
  <si>
    <t>KKK/2024/025</t>
  </si>
  <si>
    <t xml:space="preserve">ARD = 2, SIC = 1, EPS = 2, PTEL = 1, JB = 3, BALAJI = 1 </t>
  </si>
  <si>
    <t>KKK/2024/033</t>
  </si>
  <si>
    <t xml:space="preserve">MRN = 1, PME = 1, TA = 1, WNP = 2, JB = 1, HRP = 1                  </t>
  </si>
  <si>
    <t>KKK/2024/034</t>
  </si>
  <si>
    <t xml:space="preserve">SAPA = 1, WNP = 1, PME = 2                                                              </t>
  </si>
  <si>
    <t>KKK/2024/035</t>
  </si>
  <si>
    <t xml:space="preserve">JB = 2                                                                                                           </t>
  </si>
  <si>
    <t>KKK/2024/027</t>
  </si>
  <si>
    <t xml:space="preserve">6.3 KVA                   </t>
  </si>
  <si>
    <t xml:space="preserve">WNP = 10 NO.  (unstandard tf's)                                                                     </t>
  </si>
  <si>
    <t>KKK/2024/029</t>
  </si>
  <si>
    <t xml:space="preserve">WNP = 9 NO.  (unstandard tf's)                                                                     </t>
  </si>
  <si>
    <t>KKK/2024/032</t>
  </si>
  <si>
    <t xml:space="preserve">16 KVA                    </t>
  </si>
  <si>
    <t xml:space="preserve">WNP = 2 NO.  (unstandard tf's)                                                                     </t>
  </si>
  <si>
    <t>KKK/2024/036</t>
  </si>
  <si>
    <t xml:space="preserve">MANU = 1, NUCON = 1                                                  </t>
  </si>
  <si>
    <t xml:space="preserve">10 KVA                </t>
  </si>
  <si>
    <t>ME LAB BATHINDA Electronic Meter Scrap/E-Waste)</t>
  </si>
  <si>
    <t>ME LAB MOGA Electronic Meter Scrap/E-Waste)</t>
  </si>
  <si>
    <t>ME LAB SHRI MUKTSAR SAHIB Electronic Meter Scrap/E-Waste)</t>
  </si>
  <si>
    <t>Lot No. N-12</t>
  </si>
  <si>
    <t>Lot No. N-13</t>
  </si>
  <si>
    <t>Lot No. N-14</t>
  </si>
  <si>
    <r>
      <t xml:space="preserve">Lot No. C 9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PATIALA</t>
    </r>
  </si>
  <si>
    <r>
      <t xml:space="preserve">Lot No. C 11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MOHALI</t>
    </r>
  </si>
  <si>
    <r>
      <t xml:space="preserve">Lot No. C 12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NABHA</t>
    </r>
  </si>
  <si>
    <r>
      <t xml:space="preserve">Lot No. C 13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BATHINDA</t>
    </r>
  </si>
  <si>
    <r>
      <t xml:space="preserve">Lot No. C14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</si>
  <si>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r>
      <t xml:space="preserve">Lot No. C 15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KOTKAPURA</t>
    </r>
  </si>
  <si>
    <r>
      <t xml:space="preserve">Lot No. C 16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MOGA</t>
    </r>
  </si>
  <si>
    <r>
      <t xml:space="preserve">Lot No. C 17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MANSA</t>
    </r>
  </si>
  <si>
    <r>
      <t xml:space="preserve">Lot No. C 18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PATRAN</t>
    </r>
  </si>
  <si>
    <r>
      <t xml:space="preserve">Lot No. C 19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BATHINDA</t>
    </r>
  </si>
  <si>
    <r>
      <t xml:space="preserve">Lot No. C 20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MANSA</t>
    </r>
  </si>
  <si>
    <r>
      <t xml:space="preserve">Lot No. C 21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</si>
  <si>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r>
      <t xml:space="preserve">Lot No. C 22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PATIALA</t>
    </r>
  </si>
  <si>
    <r>
      <t xml:space="preserve">Lot No. C 23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PATRAN</t>
    </r>
  </si>
  <si>
    <r>
      <t xml:space="preserve">Lot No. C 24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</si>
  <si>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r>
      <t xml:space="preserve">Lot No. C 25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</si>
  <si>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r>
      <t xml:space="preserve">Lot No. C 26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KOTKAPURA</t>
    </r>
  </si>
  <si>
    <r>
      <t xml:space="preserve">Lot No. C 27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KOTKAPURA</t>
    </r>
  </si>
  <si>
    <t>Lot no. D12</t>
  </si>
  <si>
    <t>SICL-1,STAR-1</t>
  </si>
  <si>
    <t>JB-1,NUCON-1,TA-1</t>
  </si>
  <si>
    <t>IACL-1</t>
  </si>
  <si>
    <t>NUCON-1</t>
  </si>
  <si>
    <t>WNP-18 (unstandard tf"s)</t>
  </si>
  <si>
    <t>WNP-1 (unstandard tf"s)</t>
  </si>
  <si>
    <t>WNP-3 (unstandard tf"s)</t>
  </si>
  <si>
    <t>DURGA-7</t>
  </si>
  <si>
    <t>SONI-15</t>
  </si>
  <si>
    <r>
      <t xml:space="preserve">Lot No. C 29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MANSA</t>
    </r>
  </si>
  <si>
    <r>
      <t xml:space="preserve">Lot No. C 31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KOTKAPURA</t>
    </r>
  </si>
  <si>
    <r>
      <t xml:space="preserve">Lot No. C 32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MOGA</t>
    </r>
  </si>
  <si>
    <r>
      <t xml:space="preserve">Lot No. C 33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MALERKOTLA</t>
    </r>
  </si>
  <si>
    <t>NPC-1,</t>
  </si>
  <si>
    <t>HR-2, SHIVALIK-1</t>
  </si>
  <si>
    <t>ELECTORA-1</t>
  </si>
  <si>
    <t>BGL-1</t>
  </si>
  <si>
    <t>WNP-14  (unstandard tf's)</t>
  </si>
  <si>
    <t>WNP-3  (unstandard tf's)</t>
  </si>
  <si>
    <t>SARAF-1,DAUSA-1,PTEL-1</t>
  </si>
  <si>
    <t>DTPL-1,PP-4,MRN-1,PTEL-2,HR POWER-1,SRI KRISHNA-1,ARD-1</t>
  </si>
  <si>
    <r>
      <t xml:space="preserve">Lot No. C 34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</si>
  <si>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t>SICL-1, PTEL-1, MCPL-1, PP-1</t>
  </si>
  <si>
    <t>DTPL-3, JB-2, MCPL-2, SCL-1, KISSAN-1, PTEL-2, HRP-1</t>
  </si>
  <si>
    <t>NPC-1</t>
  </si>
  <si>
    <t>MARSON-1, PTEL-9, NUCON-7, SARAF-1, TA-2 SICL-3, NPC-1, SAPA-1</t>
  </si>
  <si>
    <t>446/1</t>
  </si>
  <si>
    <t>UP-1, SICL-4, WESTEN-1, JB-1, SARAF-2, PTEL-1, NUCON-5, MCPL-2, TA-2, PME-3, BGL-1, PP-1, S.SHAKTI-1</t>
  </si>
  <si>
    <t>446/2</t>
  </si>
  <si>
    <t>SICL-2, PME-1, NUCON-1, NPC-1, SAPA-1, ALFA-1, SARAF-1</t>
  </si>
  <si>
    <t>PME-2, JBK-1, JR-1</t>
  </si>
  <si>
    <t>KISSAN-1 (unstandard tf's)</t>
  </si>
  <si>
    <r>
      <t xml:space="preserve">Lot No. C 35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PATRAN</t>
    </r>
  </si>
  <si>
    <t xml:space="preserve">MS-1,SARAF-1,NUCON-1,PPI-2,HR-1,JB-2,NBG-1             </t>
  </si>
  <si>
    <r>
      <t xml:space="preserve">Lot No. C 36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SANGRUR</t>
    </r>
  </si>
  <si>
    <t>WITHOUT REMARKS</t>
  </si>
  <si>
    <t>NO REMARKS</t>
  </si>
  <si>
    <t>JB=2,SIC=1,MRN=1</t>
  </si>
  <si>
    <t>JB=3,ECN=1,SEF=1,PTEL=1</t>
  </si>
  <si>
    <t>RRN=1</t>
  </si>
  <si>
    <t xml:space="preserve">JB=2     </t>
  </si>
  <si>
    <t>PME=1</t>
  </si>
  <si>
    <t>MRN=2,JB=3,SEN=1</t>
  </si>
  <si>
    <t>JB=1,TEL=1,MRN=1,BGL=1,ALFA=1,SIC=1,NPC=1</t>
  </si>
  <si>
    <t>UBE=1</t>
  </si>
  <si>
    <r>
      <t xml:space="preserve">Lot No. C 37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ROPAR</t>
    </r>
  </si>
  <si>
    <t xml:space="preserve">JB =6,NPC=1,MRN=1  </t>
  </si>
  <si>
    <t>200 KVA (AMORPHOUS CORE)</t>
  </si>
  <si>
    <t>JB=1</t>
  </si>
  <si>
    <t>TA-2, ALFA-1, PTEL-8, DANISH-1, SAPA-1, JR-1, MCPL-2, JB-1, PP-1, S.SHAKTI-1, SICL-1, UTTAM-1, SARAF-4</t>
  </si>
  <si>
    <t>2.04.2024</t>
  </si>
  <si>
    <t>EA-1 /PTA-2024-25</t>
  </si>
  <si>
    <r>
      <t xml:space="preserve">Lot No. C 38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KOTKAPURA</t>
    </r>
  </si>
  <si>
    <t>KKK/2024/039</t>
  </si>
  <si>
    <t xml:space="preserve">SHK = 5, DTPL = 3, PP = 3, SIC = 2, ASI = 1, MUSKAN = 1, JR = 2, JB = 1, SEF = 1                                                                                    </t>
  </si>
  <si>
    <t>KKK/2024/044</t>
  </si>
  <si>
    <t xml:space="preserve">PTEL = 2, DTPL = 1, TA = 1, SHK = 1, SIC = 1, MCPL = 1               </t>
  </si>
  <si>
    <t>KKK/2024/045</t>
  </si>
  <si>
    <t xml:space="preserve">DTPL = 1                                                                                                                </t>
  </si>
  <si>
    <t>KKK/2024/046</t>
  </si>
  <si>
    <t xml:space="preserve">MRN = 1                                                                                                                 </t>
  </si>
  <si>
    <t>KKK/2024/042</t>
  </si>
  <si>
    <t xml:space="preserve">WNP = 41NO.  (unstandard tf's)                                                                     </t>
  </si>
  <si>
    <t>KKK/2024/043</t>
  </si>
  <si>
    <t xml:space="preserve">JB = 6, EPS = 1, JR = 1                                                                    </t>
  </si>
  <si>
    <t>KKK/2024/037</t>
  </si>
  <si>
    <t xml:space="preserve">JINDAL = 1, NSL = 3, JR = 3, EPS = 1, JB = 3, NPC = 1, PP = 1, DTPL = 2, NBGL = 5                                                                  </t>
  </si>
  <si>
    <t>KKK/2024/038</t>
  </si>
  <si>
    <t xml:space="preserve">TA = 1, SEF = 1, WNP = 1, DTPL = 9, PP = 1, JB = 3,  HTT = 1, PTEL = 1                                                                                 </t>
  </si>
  <si>
    <t>KKK/2024/047</t>
  </si>
  <si>
    <t xml:space="preserve">NUCON = 1                                                                       </t>
  </si>
  <si>
    <t>KKK/2024/040</t>
  </si>
  <si>
    <t xml:space="preserve">WNP = 4 NO.  (unstandard tf's)                                                                     </t>
  </si>
  <si>
    <t>KKK/2024/041</t>
  </si>
  <si>
    <t xml:space="preserve">WNP = 12 NO.  (unstandard tf's)                                                                     </t>
  </si>
  <si>
    <t xml:space="preserve">10 KVA               </t>
  </si>
  <si>
    <t>WNP-17 (unstandard tf's)</t>
  </si>
  <si>
    <t xml:space="preserve">NOTE : Before lifting of Transformers (From Lot no. C-1 to C-38 ), HT/LT copper winding coils of transformers shall be mutilated by the purchaser.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</si>
</sst>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000"/>
    <numFmt numFmtId="183" formatCode="0.0"/>
    <numFmt numFmtId="184" formatCode="0.000"/>
    <numFmt numFmtId="185" formatCode="0.0000"/>
    <numFmt numFmtId="186" formatCode="0.00000"/>
    <numFmt numFmtId="187" formatCode="[$-409]dddd\,\ mmmm\ dd\,\ yyyy"/>
    <numFmt numFmtId="188" formatCode="[$-409]h:mm:ss\ AM/PM"/>
    <numFmt numFmtId="189" formatCode="[$-4009]dd\ mmmm\ yyyy"/>
    <numFmt numFmtId="190" formatCode="[$-F800]dddd\,\ mmmm\ dd\,\ yyyy"/>
    <numFmt numFmtId="191" formatCode="dd\-mm\-yyyy"/>
    <numFmt numFmtId="192" formatCode="#,##0.000"/>
  </numFmts>
  <fonts count="9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Comic Sans MS"/>
      <family val="4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u val="single"/>
      <sz val="10"/>
      <color indexed="36"/>
      <name val="Arial"/>
      <family val="2"/>
    </font>
    <font>
      <b/>
      <sz val="9"/>
      <color indexed="36"/>
      <name val="Arial"/>
      <family val="2"/>
    </font>
    <font>
      <b/>
      <u val="single"/>
      <sz val="11"/>
      <color indexed="36"/>
      <name val="Arial"/>
      <family val="2"/>
    </font>
    <font>
      <b/>
      <u val="single"/>
      <sz val="12"/>
      <color indexed="36"/>
      <name val="Arial"/>
      <family val="2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1"/>
      <color indexed="17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17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36"/>
      <name val="Arial"/>
      <family val="2"/>
    </font>
    <font>
      <b/>
      <sz val="11"/>
      <name val="Calibri"/>
      <family val="2"/>
    </font>
    <font>
      <b/>
      <sz val="11"/>
      <color indexed="10"/>
      <name val="Times New Roman"/>
      <family val="1"/>
    </font>
    <font>
      <b/>
      <u val="single"/>
      <sz val="10"/>
      <color indexed="17"/>
      <name val="Arial"/>
      <family val="2"/>
    </font>
    <font>
      <b/>
      <u val="single"/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17"/>
      <name val="Arial"/>
      <family val="2"/>
    </font>
    <font>
      <b/>
      <u val="single"/>
      <sz val="11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u val="single"/>
      <sz val="10"/>
      <color rgb="FF7030A0"/>
      <name val="Arial"/>
      <family val="2"/>
    </font>
    <font>
      <b/>
      <sz val="9"/>
      <color rgb="FF7030A0"/>
      <name val="Arial"/>
      <family val="2"/>
    </font>
    <font>
      <b/>
      <u val="single"/>
      <sz val="11"/>
      <color rgb="FF7030A0"/>
      <name val="Arial"/>
      <family val="2"/>
    </font>
    <font>
      <b/>
      <sz val="11"/>
      <color rgb="FFFF0000"/>
      <name val="Arial"/>
      <family val="2"/>
    </font>
    <font>
      <b/>
      <u val="single"/>
      <sz val="12"/>
      <color rgb="FF7030A0"/>
      <name val="Arial"/>
      <family val="2"/>
    </font>
    <font>
      <sz val="11"/>
      <color theme="1"/>
      <name val="Times New Roman"/>
      <family val="1"/>
    </font>
    <font>
      <b/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1"/>
      <color rgb="FF00B05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rgb="FF00B050"/>
      <name val="Arial"/>
      <family val="2"/>
    </font>
    <font>
      <b/>
      <sz val="14"/>
      <color rgb="FFFF0000"/>
      <name val="Arial"/>
      <family val="2"/>
    </font>
    <font>
      <b/>
      <u val="single"/>
      <sz val="14"/>
      <color rgb="FF7030A0"/>
      <name val="Arial"/>
      <family val="2"/>
    </font>
    <font>
      <b/>
      <sz val="11"/>
      <color rgb="FFFF0000"/>
      <name val="Times New Roman"/>
      <family val="1"/>
    </font>
    <font>
      <b/>
      <u val="single"/>
      <sz val="10"/>
      <color rgb="FF00B050"/>
      <name val="Arial"/>
      <family val="2"/>
    </font>
    <font>
      <b/>
      <u val="single"/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rgb="FF00B050"/>
      <name val="Arial"/>
      <family val="2"/>
    </font>
    <font>
      <b/>
      <u val="single"/>
      <sz val="11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0" borderId="6" applyNumberFormat="0" applyFill="0" applyAlignment="0" applyProtection="0"/>
    <xf numFmtId="0" fontId="67" fillId="30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8" fillId="26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72" fillId="0" borderId="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vertical="center" wrapText="1"/>
    </xf>
    <xf numFmtId="0" fontId="73" fillId="0" borderId="14" xfId="0" applyFont="1" applyFill="1" applyBorder="1" applyAlignment="1">
      <alignment vertical="center"/>
    </xf>
    <xf numFmtId="184" fontId="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vertical="center"/>
    </xf>
    <xf numFmtId="0" fontId="73" fillId="0" borderId="16" xfId="0" applyFont="1" applyFill="1" applyBorder="1" applyAlignment="1">
      <alignment vertical="center"/>
    </xf>
    <xf numFmtId="0" fontId="74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left" vertical="center" wrapText="1"/>
    </xf>
    <xf numFmtId="0" fontId="75" fillId="0" borderId="1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left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78" fillId="0" borderId="0" xfId="0" applyFont="1" applyAlignment="1">
      <alignment/>
    </xf>
    <xf numFmtId="0" fontId="78" fillId="0" borderId="0" xfId="0" applyFont="1" applyAlignment="1">
      <alignment horizontal="center"/>
    </xf>
    <xf numFmtId="0" fontId="78" fillId="0" borderId="0" xfId="0" applyFont="1" applyAlignment="1">
      <alignment horizontal="center" vertical="top"/>
    </xf>
    <xf numFmtId="0" fontId="79" fillId="0" borderId="0" xfId="0" applyFont="1" applyAlignment="1">
      <alignment horizontal="center" vertical="top"/>
    </xf>
    <xf numFmtId="0" fontId="79" fillId="0" borderId="0" xfId="0" applyFont="1" applyAlignment="1">
      <alignment horizontal="center"/>
    </xf>
    <xf numFmtId="0" fontId="80" fillId="0" borderId="0" xfId="0" applyFont="1" applyBorder="1" applyAlignment="1">
      <alignment horizontal="center"/>
    </xf>
    <xf numFmtId="0" fontId="80" fillId="0" borderId="0" xfId="0" applyFont="1" applyBorder="1" applyAlignment="1">
      <alignment horizontal="center" vertical="top"/>
    </xf>
    <xf numFmtId="1" fontId="80" fillId="0" borderId="0" xfId="0" applyNumberFormat="1" applyFont="1" applyBorder="1" applyAlignment="1">
      <alignment horizontal="center"/>
    </xf>
    <xf numFmtId="0" fontId="81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1" fillId="0" borderId="16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84" fontId="76" fillId="0" borderId="14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184" fontId="9" fillId="0" borderId="13" xfId="0" applyNumberFormat="1" applyFont="1" applyFill="1" applyBorder="1" applyAlignment="1">
      <alignment horizontal="center" vertical="center" wrapText="1"/>
    </xf>
    <xf numFmtId="184" fontId="9" fillId="0" borderId="13" xfId="0" applyNumberFormat="1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 vertical="center" wrapText="1"/>
    </xf>
    <xf numFmtId="184" fontId="81" fillId="0" borderId="13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4" fontId="76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84" fontId="76" fillId="0" borderId="15" xfId="0" applyNumberFormat="1" applyFont="1" applyFill="1" applyBorder="1" applyAlignment="1">
      <alignment horizontal="center" vertical="center" wrapText="1"/>
    </xf>
    <xf numFmtId="184" fontId="9" fillId="0" borderId="16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84" fontId="76" fillId="0" borderId="0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top" wrapText="1"/>
    </xf>
    <xf numFmtId="0" fontId="76" fillId="0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 wrapText="1"/>
    </xf>
    <xf numFmtId="184" fontId="76" fillId="0" borderId="13" xfId="0" applyNumberFormat="1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center" vertical="top" wrapText="1"/>
    </xf>
    <xf numFmtId="184" fontId="9" fillId="0" borderId="15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/>
    </xf>
    <xf numFmtId="0" fontId="79" fillId="0" borderId="13" xfId="0" applyFont="1" applyFill="1" applyBorder="1" applyAlignment="1">
      <alignment horizontal="center" vertical="center" wrapText="1"/>
    </xf>
    <xf numFmtId="184" fontId="9" fillId="0" borderId="13" xfId="0" applyNumberFormat="1" applyFont="1" applyFill="1" applyBorder="1" applyAlignment="1">
      <alignment horizontal="center" vertical="top" wrapText="1"/>
    </xf>
    <xf numFmtId="184" fontId="9" fillId="0" borderId="21" xfId="0" applyNumberFormat="1" applyFont="1" applyFill="1" applyBorder="1" applyAlignment="1">
      <alignment horizontal="center" vertical="center" wrapText="1"/>
    </xf>
    <xf numFmtId="0" fontId="81" fillId="0" borderId="21" xfId="0" applyFont="1" applyFill="1" applyBorder="1" applyAlignment="1">
      <alignment horizontal="center"/>
    </xf>
    <xf numFmtId="184" fontId="81" fillId="0" borderId="21" xfId="0" applyNumberFormat="1" applyFont="1" applyFill="1" applyBorder="1" applyAlignment="1">
      <alignment horizontal="center"/>
    </xf>
    <xf numFmtId="0" fontId="81" fillId="0" borderId="16" xfId="0" applyFont="1" applyFill="1" applyBorder="1" applyAlignment="1">
      <alignment horizontal="center" vertical="center"/>
    </xf>
    <xf numFmtId="0" fontId="83" fillId="0" borderId="13" xfId="0" applyFont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82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/>
    </xf>
    <xf numFmtId="0" fontId="77" fillId="0" borderId="16" xfId="0" applyFont="1" applyFill="1" applyBorder="1" applyAlignment="1">
      <alignment vertical="center"/>
    </xf>
    <xf numFmtId="0" fontId="77" fillId="0" borderId="14" xfId="0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/>
    </xf>
    <xf numFmtId="0" fontId="84" fillId="0" borderId="13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/>
    </xf>
    <xf numFmtId="17" fontId="9" fillId="0" borderId="13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Alignment="1">
      <alignment horizontal="left" vertical="top" wrapText="1"/>
    </xf>
    <xf numFmtId="0" fontId="9" fillId="0" borderId="13" xfId="57" applyFont="1" applyFill="1" applyBorder="1" applyAlignment="1">
      <alignment horizontal="center" vertical="center" wrapText="1"/>
      <protection/>
    </xf>
    <xf numFmtId="0" fontId="9" fillId="0" borderId="13" xfId="57" applyFont="1" applyFill="1" applyBorder="1" applyAlignment="1">
      <alignment horizontal="center" vertical="center"/>
      <protection/>
    </xf>
    <xf numFmtId="0" fontId="9" fillId="32" borderId="13" xfId="57" applyFont="1" applyFill="1" applyBorder="1" applyAlignment="1">
      <alignment horizontal="center" vertical="center"/>
      <protection/>
    </xf>
    <xf numFmtId="0" fontId="9" fillId="0" borderId="13" xfId="57" applyFont="1" applyBorder="1" applyAlignment="1">
      <alignment horizontal="center" vertical="center"/>
      <protection/>
    </xf>
    <xf numFmtId="0" fontId="9" fillId="0" borderId="13" xfId="57" applyFont="1" applyBorder="1" applyAlignment="1">
      <alignment horizontal="center" vertical="center" wrapText="1"/>
      <protection/>
    </xf>
    <xf numFmtId="184" fontId="76" fillId="0" borderId="15" xfId="0" applyNumberFormat="1" applyFont="1" applyFill="1" applyBorder="1" applyAlignment="1">
      <alignment horizontal="right" vertical="center" wrapText="1"/>
    </xf>
    <xf numFmtId="184" fontId="9" fillId="0" borderId="15" xfId="0" applyNumberFormat="1" applyFont="1" applyFill="1" applyBorder="1" applyAlignment="1">
      <alignment horizontal="center"/>
    </xf>
    <xf numFmtId="184" fontId="3" fillId="0" borderId="0" xfId="0" applyNumberFormat="1" applyFont="1" applyFill="1" applyAlignment="1">
      <alignment vertical="top" wrapText="1"/>
    </xf>
    <xf numFmtId="0" fontId="85" fillId="0" borderId="0" xfId="0" applyFont="1" applyFill="1" applyBorder="1" applyAlignment="1">
      <alignment horizontal="center" vertical="center" wrapText="1"/>
    </xf>
    <xf numFmtId="0" fontId="86" fillId="0" borderId="12" xfId="0" applyFont="1" applyFill="1" applyBorder="1" applyAlignment="1">
      <alignment horizontal="left" vertical="top" wrapText="1"/>
    </xf>
    <xf numFmtId="184" fontId="76" fillId="0" borderId="22" xfId="0" applyNumberFormat="1" applyFont="1" applyFill="1" applyBorder="1" applyAlignment="1">
      <alignment horizontal="center" vertical="top" wrapText="1"/>
    </xf>
    <xf numFmtId="0" fontId="9" fillId="33" borderId="13" xfId="57" applyFont="1" applyFill="1" applyBorder="1" applyAlignment="1">
      <alignment horizontal="center" vertical="center"/>
      <protection/>
    </xf>
    <xf numFmtId="0" fontId="76" fillId="0" borderId="13" xfId="0" applyFont="1" applyFill="1" applyBorder="1" applyAlignment="1">
      <alignment horizontal="center" vertical="center"/>
    </xf>
    <xf numFmtId="0" fontId="76" fillId="0" borderId="16" xfId="0" applyFont="1" applyFill="1" applyBorder="1" applyAlignment="1">
      <alignment horizontal="center" vertical="center"/>
    </xf>
    <xf numFmtId="0" fontId="76" fillId="0" borderId="14" xfId="0" applyFont="1" applyFill="1" applyBorder="1" applyAlignment="1">
      <alignment horizontal="center" vertical="center"/>
    </xf>
    <xf numFmtId="0" fontId="76" fillId="0" borderId="15" xfId="0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78" fillId="0" borderId="13" xfId="0" applyFont="1" applyBorder="1" applyAlignment="1">
      <alignment/>
    </xf>
    <xf numFmtId="184" fontId="72" fillId="0" borderId="0" xfId="0" applyNumberFormat="1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/>
    </xf>
    <xf numFmtId="0" fontId="76" fillId="33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top" wrapText="1"/>
    </xf>
    <xf numFmtId="184" fontId="76" fillId="0" borderId="0" xfId="0" applyNumberFormat="1" applyFont="1" applyFill="1" applyBorder="1" applyAlignment="1">
      <alignment horizontal="center" vertical="top" wrapText="1"/>
    </xf>
    <xf numFmtId="0" fontId="82" fillId="0" borderId="0" xfId="0" applyFont="1" applyFill="1" applyBorder="1" applyAlignment="1">
      <alignment horizontal="center" vertical="center" wrapText="1"/>
    </xf>
    <xf numFmtId="0" fontId="78" fillId="0" borderId="0" xfId="0" applyFont="1" applyBorder="1" applyAlignment="1">
      <alignment/>
    </xf>
    <xf numFmtId="0" fontId="0" fillId="0" borderId="0" xfId="0" applyFont="1" applyFill="1" applyBorder="1" applyAlignment="1">
      <alignment vertical="top"/>
    </xf>
    <xf numFmtId="0" fontId="14" fillId="0" borderId="18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2" fontId="9" fillId="0" borderId="13" xfId="0" applyNumberFormat="1" applyFont="1" applyFill="1" applyBorder="1" applyAlignment="1">
      <alignment horizontal="center" vertical="top" wrapText="1"/>
    </xf>
    <xf numFmtId="184" fontId="76" fillId="0" borderId="24" xfId="0" applyNumberFormat="1" applyFont="1" applyFill="1" applyBorder="1" applyAlignment="1">
      <alignment horizontal="center" vertical="top" wrapText="1"/>
    </xf>
    <xf numFmtId="0" fontId="72" fillId="0" borderId="15" xfId="0" applyFont="1" applyFill="1" applyBorder="1" applyAlignment="1">
      <alignment horizontal="center" vertical="top" wrapText="1"/>
    </xf>
    <xf numFmtId="0" fontId="87" fillId="0" borderId="13" xfId="0" applyFont="1" applyBorder="1" applyAlignment="1">
      <alignment horizontal="center" vertical="center" wrapText="1"/>
    </xf>
    <xf numFmtId="0" fontId="87" fillId="0" borderId="13" xfId="0" applyFont="1" applyBorder="1" applyAlignment="1">
      <alignment horizontal="center" vertical="top" wrapText="1"/>
    </xf>
    <xf numFmtId="2" fontId="81" fillId="0" borderId="0" xfId="0" applyNumberFormat="1" applyFont="1" applyFill="1" applyBorder="1" applyAlignment="1">
      <alignment horizontal="center" vertical="top" wrapText="1"/>
    </xf>
    <xf numFmtId="0" fontId="81" fillId="0" borderId="0" xfId="0" applyFont="1" applyBorder="1" applyAlignment="1">
      <alignment horizontal="center" vertical="top" wrapText="1"/>
    </xf>
    <xf numFmtId="0" fontId="81" fillId="0" borderId="13" xfId="0" applyFont="1" applyBorder="1" applyAlignment="1">
      <alignment horizontal="center"/>
    </xf>
    <xf numFmtId="184" fontId="81" fillId="0" borderId="15" xfId="0" applyNumberFormat="1" applyFont="1" applyFill="1" applyBorder="1" applyAlignment="1">
      <alignment horizontal="center"/>
    </xf>
    <xf numFmtId="1" fontId="76" fillId="0" borderId="0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84" fontId="76" fillId="0" borderId="0" xfId="0" applyNumberFormat="1" applyFont="1" applyFill="1" applyBorder="1" applyAlignment="1">
      <alignment horizontal="center" vertical="center" wrapText="1"/>
    </xf>
    <xf numFmtId="184" fontId="76" fillId="0" borderId="25" xfId="0" applyNumberFormat="1" applyFont="1" applyFill="1" applyBorder="1" applyAlignment="1">
      <alignment horizontal="center" vertical="center" wrapText="1"/>
    </xf>
    <xf numFmtId="184" fontId="79" fillId="0" borderId="12" xfId="0" applyNumberFormat="1" applyFont="1" applyFill="1" applyBorder="1" applyAlignment="1">
      <alignment horizontal="center" vertical="center" wrapText="1"/>
    </xf>
    <xf numFmtId="1" fontId="81" fillId="0" borderId="16" xfId="0" applyNumberFormat="1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4" fontId="9" fillId="0" borderId="11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/>
    </xf>
    <xf numFmtId="184" fontId="76" fillId="0" borderId="16" xfId="0" applyNumberFormat="1" applyFont="1" applyFill="1" applyBorder="1" applyAlignment="1">
      <alignment horizontal="center" vertical="center" wrapText="1"/>
    </xf>
    <xf numFmtId="184" fontId="9" fillId="0" borderId="11" xfId="0" applyNumberFormat="1" applyFont="1" applyFill="1" applyBorder="1" applyAlignment="1">
      <alignment horizontal="center" vertical="center" wrapText="1"/>
    </xf>
    <xf numFmtId="184" fontId="81" fillId="0" borderId="11" xfId="0" applyNumberFormat="1" applyFont="1" applyFill="1" applyBorder="1" applyAlignment="1">
      <alignment horizontal="center"/>
    </xf>
    <xf numFmtId="184" fontId="76" fillId="0" borderId="15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184" fontId="76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7" fontId="9" fillId="0" borderId="20" xfId="0" applyNumberFormat="1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/>
    </xf>
    <xf numFmtId="0" fontId="81" fillId="0" borderId="13" xfId="57" applyFont="1" applyFill="1" applyBorder="1" applyAlignment="1">
      <alignment horizontal="center" vertical="center"/>
      <protection/>
    </xf>
    <xf numFmtId="0" fontId="76" fillId="0" borderId="13" xfId="57" applyFont="1" applyFill="1" applyBorder="1" applyAlignment="1">
      <alignment horizontal="center" vertical="center"/>
      <protection/>
    </xf>
    <xf numFmtId="0" fontId="0" fillId="11" borderId="0" xfId="0" applyFont="1" applyFill="1" applyAlignment="1">
      <alignment/>
    </xf>
    <xf numFmtId="184" fontId="0" fillId="11" borderId="0" xfId="0" applyNumberFormat="1" applyFill="1" applyAlignment="1">
      <alignment/>
    </xf>
    <xf numFmtId="184" fontId="13" fillId="0" borderId="0" xfId="0" applyNumberFormat="1" applyFont="1" applyFill="1" applyAlignment="1">
      <alignment vertical="top" wrapText="1"/>
    </xf>
    <xf numFmtId="0" fontId="76" fillId="0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9" fillId="32" borderId="13" xfId="0" applyFont="1" applyFill="1" applyBorder="1" applyAlignment="1">
      <alignment horizontal="center" vertical="center"/>
    </xf>
    <xf numFmtId="0" fontId="9" fillId="32" borderId="26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13" xfId="58" applyFont="1" applyFill="1" applyBorder="1" applyAlignment="1">
      <alignment horizontal="center" vertical="center" wrapText="1"/>
      <protection/>
    </xf>
    <xf numFmtId="0" fontId="9" fillId="0" borderId="13" xfId="58" applyFont="1" applyFill="1" applyBorder="1" applyAlignment="1">
      <alignment horizontal="center" vertical="center"/>
      <protection/>
    </xf>
    <xf numFmtId="0" fontId="9" fillId="33" borderId="13" xfId="58" applyFont="1" applyFill="1" applyBorder="1" applyAlignment="1">
      <alignment horizontal="center" vertical="center"/>
      <protection/>
    </xf>
    <xf numFmtId="0" fontId="9" fillId="0" borderId="13" xfId="58" applyFont="1" applyBorder="1" applyAlignment="1">
      <alignment horizontal="center" vertical="center" wrapText="1"/>
      <protection/>
    </xf>
    <xf numFmtId="0" fontId="9" fillId="0" borderId="13" xfId="58" applyFont="1" applyBorder="1" applyAlignment="1">
      <alignment horizontal="center" vertical="center"/>
      <protection/>
    </xf>
    <xf numFmtId="0" fontId="9" fillId="0" borderId="0" xfId="0" applyFont="1" applyFill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184" fontId="81" fillId="0" borderId="13" xfId="0" applyNumberFormat="1" applyFont="1" applyFill="1" applyBorder="1" applyAlignment="1">
      <alignment horizontal="center" vertical="top" wrapText="1"/>
    </xf>
    <xf numFmtId="184" fontId="78" fillId="0" borderId="13" xfId="0" applyNumberFormat="1" applyFont="1" applyBorder="1" applyAlignment="1">
      <alignment/>
    </xf>
    <xf numFmtId="0" fontId="76" fillId="0" borderId="13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184" fontId="88" fillId="0" borderId="15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top" wrapText="1"/>
    </xf>
    <xf numFmtId="0" fontId="9" fillId="33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184" fontId="9" fillId="0" borderId="20" xfId="0" applyNumberFormat="1" applyFont="1" applyFill="1" applyBorder="1" applyAlignment="1">
      <alignment horizontal="center" vertical="center" wrapText="1"/>
    </xf>
    <xf numFmtId="184" fontId="9" fillId="0" borderId="20" xfId="0" applyNumberFormat="1" applyFont="1" applyFill="1" applyBorder="1" applyAlignment="1">
      <alignment horizontal="center" vertical="top" wrapText="1"/>
    </xf>
    <xf numFmtId="0" fontId="9" fillId="32" borderId="13" xfId="58" applyFont="1" applyFill="1" applyBorder="1" applyAlignment="1">
      <alignment horizontal="center" vertical="center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9" fillId="32" borderId="20" xfId="0" applyFont="1" applyFill="1" applyBorder="1" applyAlignment="1">
      <alignment horizontal="center" vertical="center" wrapText="1"/>
    </xf>
    <xf numFmtId="184" fontId="9" fillId="0" borderId="11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76" fillId="0" borderId="13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0" fontId="81" fillId="33" borderId="13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/>
    </xf>
    <xf numFmtId="0" fontId="76" fillId="0" borderId="15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0" fontId="9" fillId="32" borderId="2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32" borderId="17" xfId="57" applyFont="1" applyFill="1" applyBorder="1" applyAlignment="1">
      <alignment horizontal="center" vertical="center"/>
      <protection/>
    </xf>
    <xf numFmtId="0" fontId="9" fillId="0" borderId="17" xfId="57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vertical="top"/>
    </xf>
    <xf numFmtId="0" fontId="89" fillId="0" borderId="13" xfId="0" applyFont="1" applyFill="1" applyBorder="1" applyAlignment="1">
      <alignment horizontal="center" vertical="top" wrapText="1"/>
    </xf>
    <xf numFmtId="0" fontId="76" fillId="0" borderId="13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184" fontId="9" fillId="0" borderId="0" xfId="0" applyNumberFormat="1" applyFont="1" applyFill="1" applyBorder="1" applyAlignment="1">
      <alignment vertical="center" wrapText="1"/>
    </xf>
    <xf numFmtId="0" fontId="77" fillId="0" borderId="0" xfId="0" applyFont="1" applyFill="1" applyBorder="1" applyAlignment="1">
      <alignment vertical="center"/>
    </xf>
    <xf numFmtId="0" fontId="76" fillId="0" borderId="13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0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vertical="top" wrapText="1"/>
    </xf>
    <xf numFmtId="0" fontId="78" fillId="0" borderId="18" xfId="0" applyFont="1" applyBorder="1" applyAlignment="1">
      <alignment/>
    </xf>
    <xf numFmtId="0" fontId="76" fillId="0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184" fontId="81" fillId="0" borderId="16" xfId="0" applyNumberFormat="1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top" wrapText="1"/>
    </xf>
    <xf numFmtId="0" fontId="81" fillId="0" borderId="15" xfId="0" applyFont="1" applyFill="1" applyBorder="1" applyAlignment="1">
      <alignment horizontal="center" vertical="center" wrapText="1"/>
    </xf>
    <xf numFmtId="0" fontId="81" fillId="0" borderId="16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76" fillId="0" borderId="19" xfId="0" applyFont="1" applyFill="1" applyBorder="1" applyAlignment="1">
      <alignment horizontal="center" vertical="center" wrapText="1"/>
    </xf>
    <xf numFmtId="0" fontId="76" fillId="0" borderId="20" xfId="0" applyFont="1" applyFill="1" applyBorder="1" applyAlignment="1">
      <alignment horizontal="center" vertical="center" wrapText="1"/>
    </xf>
    <xf numFmtId="0" fontId="76" fillId="0" borderId="21" xfId="0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left" vertical="top" wrapText="1"/>
    </xf>
    <xf numFmtId="0" fontId="77" fillId="0" borderId="16" xfId="0" applyFont="1" applyFill="1" applyBorder="1" applyAlignment="1">
      <alignment horizontal="left" vertical="top" wrapText="1"/>
    </xf>
    <xf numFmtId="184" fontId="9" fillId="0" borderId="21" xfId="0" applyNumberFormat="1" applyFont="1" applyFill="1" applyBorder="1" applyAlignment="1">
      <alignment horizontal="center"/>
    </xf>
    <xf numFmtId="184" fontId="9" fillId="0" borderId="12" xfId="0" applyNumberFormat="1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0" fontId="76" fillId="0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91" fillId="0" borderId="13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81" fillId="0" borderId="13" xfId="57" applyFont="1" applyFill="1" applyBorder="1" applyAlignment="1">
      <alignment horizontal="center" vertical="center" wrapText="1"/>
      <protection/>
    </xf>
    <xf numFmtId="0" fontId="81" fillId="32" borderId="13" xfId="57" applyFont="1" applyFill="1" applyBorder="1" applyAlignment="1">
      <alignment horizontal="center" vertical="center"/>
      <protection/>
    </xf>
    <xf numFmtId="0" fontId="81" fillId="0" borderId="13" xfId="57" applyFont="1" applyBorder="1" applyAlignment="1">
      <alignment horizontal="center" vertical="center" wrapText="1"/>
      <protection/>
    </xf>
    <xf numFmtId="0" fontId="76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justify" vertical="top" wrapText="1"/>
    </xf>
    <xf numFmtId="0" fontId="77" fillId="0" borderId="16" xfId="0" applyFont="1" applyFill="1" applyBorder="1" applyAlignment="1">
      <alignment horizontal="justify" vertical="top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center" vertical="center" wrapText="1"/>
    </xf>
    <xf numFmtId="0" fontId="76" fillId="0" borderId="20" xfId="0" applyFont="1" applyFill="1" applyBorder="1" applyAlignment="1">
      <alignment horizontal="center" vertical="center" wrapText="1"/>
    </xf>
    <xf numFmtId="0" fontId="76" fillId="0" borderId="26" xfId="0" applyFont="1" applyFill="1" applyBorder="1" applyAlignment="1">
      <alignment horizontal="center" vertical="center" wrapText="1"/>
    </xf>
    <xf numFmtId="0" fontId="76" fillId="0" borderId="2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76" fillId="0" borderId="28" xfId="0" applyFont="1" applyFill="1" applyBorder="1" applyAlignment="1">
      <alignment horizontal="center" vertical="center" wrapText="1"/>
    </xf>
    <xf numFmtId="0" fontId="76" fillId="0" borderId="2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horizontal="left" vertical="top" wrapText="1"/>
    </xf>
    <xf numFmtId="0" fontId="77" fillId="0" borderId="16" xfId="0" applyFont="1" applyFill="1" applyBorder="1" applyAlignment="1">
      <alignment horizontal="left" vertical="top" wrapText="1"/>
    </xf>
    <xf numFmtId="0" fontId="75" fillId="0" borderId="15" xfId="0" applyFont="1" applyFill="1" applyBorder="1" applyAlignment="1">
      <alignment horizontal="left" wrapText="1"/>
    </xf>
    <xf numFmtId="0" fontId="75" fillId="0" borderId="16" xfId="0" applyFont="1" applyFill="1" applyBorder="1" applyAlignment="1">
      <alignment horizontal="left" wrapText="1"/>
    </xf>
    <xf numFmtId="184" fontId="9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7" fillId="0" borderId="15" xfId="0" applyFont="1" applyFill="1" applyBorder="1" applyAlignment="1">
      <alignment horizontal="left" vertical="center" wrapText="1"/>
    </xf>
    <xf numFmtId="0" fontId="77" fillId="0" borderId="16" xfId="0" applyFont="1" applyFill="1" applyBorder="1" applyAlignment="1">
      <alignment horizontal="left" vertical="center" wrapText="1"/>
    </xf>
    <xf numFmtId="184" fontId="9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left" vertical="center"/>
    </xf>
    <xf numFmtId="0" fontId="77" fillId="0" borderId="16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75" fillId="0" borderId="30" xfId="0" applyFont="1" applyFill="1" applyBorder="1" applyAlignment="1">
      <alignment horizontal="center" vertical="top" wrapText="1"/>
    </xf>
    <xf numFmtId="0" fontId="75" fillId="0" borderId="31" xfId="0" applyFont="1" applyFill="1" applyBorder="1" applyAlignment="1">
      <alignment horizontal="center" vertical="top" wrapText="1"/>
    </xf>
    <xf numFmtId="0" fontId="76" fillId="0" borderId="12" xfId="0" applyFont="1" applyFill="1" applyBorder="1" applyAlignment="1">
      <alignment horizontal="center" vertical="center" wrapText="1"/>
    </xf>
    <xf numFmtId="0" fontId="76" fillId="0" borderId="19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justify" vertical="top" wrapText="1"/>
    </xf>
    <xf numFmtId="0" fontId="77" fillId="0" borderId="21" xfId="0" applyFont="1" applyFill="1" applyBorder="1" applyAlignment="1">
      <alignment horizontal="justify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75" fillId="0" borderId="15" xfId="0" applyFont="1" applyFill="1" applyBorder="1" applyAlignment="1">
      <alignment horizontal="left" vertical="top" wrapText="1"/>
    </xf>
    <xf numFmtId="0" fontId="75" fillId="0" borderId="16" xfId="0" applyFont="1" applyFill="1" applyBorder="1" applyAlignment="1">
      <alignment horizontal="left" vertical="top" wrapText="1"/>
    </xf>
    <xf numFmtId="0" fontId="76" fillId="0" borderId="32" xfId="0" applyFont="1" applyFill="1" applyBorder="1" applyAlignment="1">
      <alignment horizontal="center" vertical="top" wrapText="1"/>
    </xf>
    <xf numFmtId="0" fontId="76" fillId="0" borderId="33" xfId="0" applyFont="1" applyFill="1" applyBorder="1" applyAlignment="1">
      <alignment horizontal="center" vertical="top" wrapText="1"/>
    </xf>
    <xf numFmtId="0" fontId="86" fillId="0" borderId="12" xfId="0" applyFont="1" applyFill="1" applyBorder="1" applyAlignment="1">
      <alignment horizontal="center" vertical="top" wrapText="1"/>
    </xf>
    <xf numFmtId="0" fontId="86" fillId="0" borderId="19" xfId="0" applyFont="1" applyFill="1" applyBorder="1" applyAlignment="1">
      <alignment horizontal="center" vertical="top" wrapText="1"/>
    </xf>
    <xf numFmtId="0" fontId="75" fillId="0" borderId="16" xfId="0" applyFont="1" applyFill="1" applyBorder="1" applyAlignment="1">
      <alignment horizontal="center" vertical="top" wrapText="1"/>
    </xf>
    <xf numFmtId="0" fontId="76" fillId="0" borderId="28" xfId="0" applyFont="1" applyFill="1" applyBorder="1" applyAlignment="1">
      <alignment horizontal="center" vertical="top" wrapText="1"/>
    </xf>
    <xf numFmtId="0" fontId="76" fillId="0" borderId="29" xfId="0" applyFont="1" applyFill="1" applyBorder="1" applyAlignment="1">
      <alignment horizontal="center" vertical="top" wrapText="1"/>
    </xf>
    <xf numFmtId="0" fontId="75" fillId="0" borderId="12" xfId="0" applyFont="1" applyFill="1" applyBorder="1" applyAlignment="1">
      <alignment horizontal="center" vertical="top" wrapText="1"/>
    </xf>
    <xf numFmtId="0" fontId="75" fillId="0" borderId="17" xfId="0" applyFont="1" applyFill="1" applyBorder="1" applyAlignment="1">
      <alignment horizontal="left" vertical="top" wrapText="1"/>
    </xf>
    <xf numFmtId="0" fontId="75" fillId="0" borderId="18" xfId="0" applyFont="1" applyFill="1" applyBorder="1" applyAlignment="1">
      <alignment horizontal="left" vertical="top" wrapText="1"/>
    </xf>
    <xf numFmtId="0" fontId="75" fillId="0" borderId="15" xfId="0" applyFont="1" applyFill="1" applyBorder="1" applyAlignment="1">
      <alignment horizontal="left" vertical="center" wrapText="1"/>
    </xf>
    <xf numFmtId="0" fontId="75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75" fillId="0" borderId="15" xfId="0" applyFont="1" applyFill="1" applyBorder="1" applyAlignment="1">
      <alignment vertical="center" wrapText="1"/>
    </xf>
    <xf numFmtId="0" fontId="75" fillId="0" borderId="16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184" fontId="9" fillId="0" borderId="15" xfId="0" applyNumberFormat="1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left" vertical="center" wrapText="1"/>
    </xf>
    <xf numFmtId="0" fontId="92" fillId="0" borderId="0" xfId="0" applyFont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86" fillId="0" borderId="15" xfId="0" applyFont="1" applyFill="1" applyBorder="1" applyAlignment="1">
      <alignment horizontal="left" vertical="center" wrapText="1"/>
    </xf>
    <xf numFmtId="0" fontId="86" fillId="0" borderId="16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96"/>
  <sheetViews>
    <sheetView tabSelected="1" view="pageBreakPreview" zoomScaleNormal="70" zoomScaleSheetLayoutView="100" zoomScalePageLayoutView="70" workbookViewId="0" topLeftCell="A1">
      <selection activeCell="A499" sqref="A499:E499"/>
    </sheetView>
  </sheetViews>
  <sheetFormatPr defaultColWidth="9.140625" defaultRowHeight="12.75"/>
  <cols>
    <col min="1" max="1" width="16.140625" style="5" customWidth="1"/>
    <col min="2" max="2" width="15.421875" style="2" customWidth="1"/>
    <col min="3" max="3" width="25.8515625" style="3" customWidth="1"/>
    <col min="4" max="4" width="70.421875" style="3" customWidth="1"/>
    <col min="5" max="5" width="31.421875" style="2" customWidth="1"/>
    <col min="6" max="6" width="10.00390625" style="1" hidden="1" customWidth="1"/>
    <col min="7" max="7" width="59.57421875" style="1" hidden="1" customWidth="1"/>
    <col min="8" max="8" width="159.57421875" style="96" customWidth="1"/>
    <col min="9" max="18" width="9.140625" style="1" hidden="1" customWidth="1"/>
    <col min="19" max="20" width="9.140625" style="1" customWidth="1"/>
    <col min="21" max="16384" width="9.140625" style="1" customWidth="1"/>
  </cols>
  <sheetData>
    <row r="1" spans="1:5" ht="27" customHeight="1">
      <c r="A1" s="346" t="s">
        <v>68</v>
      </c>
      <c r="B1" s="347"/>
      <c r="C1" s="347"/>
      <c r="D1" s="347"/>
      <c r="E1" s="347"/>
    </row>
    <row r="2" spans="1:4" ht="19.5" customHeight="1">
      <c r="A2" s="348" t="s">
        <v>9</v>
      </c>
      <c r="B2" s="349"/>
      <c r="C2" s="349"/>
      <c r="D2" s="4" t="s">
        <v>688</v>
      </c>
    </row>
    <row r="3" spans="1:4" ht="16.5" customHeight="1">
      <c r="A3" s="348" t="s">
        <v>10</v>
      </c>
      <c r="B3" s="349"/>
      <c r="C3" s="349"/>
      <c r="D3" s="4" t="s">
        <v>687</v>
      </c>
    </row>
    <row r="4" spans="1:5" ht="31.5" customHeight="1">
      <c r="A4" s="319" t="s">
        <v>214</v>
      </c>
      <c r="B4" s="320"/>
      <c r="C4" s="320"/>
      <c r="D4" s="320"/>
      <c r="E4" s="320"/>
    </row>
    <row r="5" spans="1:6" ht="19.5" customHeight="1">
      <c r="A5" s="350" t="s">
        <v>0</v>
      </c>
      <c r="B5" s="351"/>
      <c r="C5" s="351"/>
      <c r="D5" s="351"/>
      <c r="E5" s="236" t="s">
        <v>7</v>
      </c>
      <c r="F5" s="115"/>
    </row>
    <row r="6" spans="1:8" ht="17.25" customHeight="1">
      <c r="A6" s="304" t="s">
        <v>70</v>
      </c>
      <c r="B6" s="305"/>
      <c r="C6" s="297" t="s">
        <v>135</v>
      </c>
      <c r="D6" s="297"/>
      <c r="E6" s="45">
        <v>5.474</v>
      </c>
      <c r="H6" s="91" t="str">
        <f>CONCATENATE("Aluminium Conductor Steel Reinforced scrap, Lying at ",C6,". Quantity in MT - ",E6,)</f>
        <v>Aluminium Conductor Steel Reinforced scrap, Lying at Outlet store Shri Muktsar sahib. Quantity in MT - 5.474</v>
      </c>
    </row>
    <row r="7" spans="1:8" ht="17.25" customHeight="1">
      <c r="A7" s="304" t="s">
        <v>110</v>
      </c>
      <c r="B7" s="305"/>
      <c r="C7" s="297" t="s">
        <v>184</v>
      </c>
      <c r="D7" s="297"/>
      <c r="E7" s="45">
        <v>7.579</v>
      </c>
      <c r="F7" s="115"/>
      <c r="H7" s="91" t="str">
        <f aca="true" t="shared" si="0" ref="H7:H21">CONCATENATE("Aluminium Conductor Steel Reinforced scrap, Lying at ",C7,". Quantity in MT - ",E7,)</f>
        <v>Aluminium Conductor Steel Reinforced scrap, Lying at CS Kotkapura  (.237 MT Intermingle). Quantity in MT - 7.579</v>
      </c>
    </row>
    <row r="8" spans="1:8" ht="17.25" customHeight="1">
      <c r="A8" s="304" t="s">
        <v>151</v>
      </c>
      <c r="B8" s="305"/>
      <c r="C8" s="297" t="s">
        <v>238</v>
      </c>
      <c r="D8" s="297"/>
      <c r="E8" s="45">
        <v>5.81</v>
      </c>
      <c r="H8" s="91" t="str">
        <f t="shared" si="0"/>
        <v>Aluminium Conductor Steel Reinforced scrap, Lying at Outlet store Fazilka. Quantity in MT - 5.81</v>
      </c>
    </row>
    <row r="9" spans="1:8" ht="17.25" customHeight="1">
      <c r="A9" s="304" t="s">
        <v>165</v>
      </c>
      <c r="B9" s="305"/>
      <c r="C9" s="310" t="s">
        <v>580</v>
      </c>
      <c r="D9" s="310"/>
      <c r="E9" s="214">
        <v>6.849</v>
      </c>
      <c r="H9" s="91" t="str">
        <f t="shared" si="0"/>
        <v>Aluminium Conductor Steel Reinforced scrap, Lying at Outlet store Bhagta Bhai Ka (.305 MT Intermingle). Quantity in MT - 6.849</v>
      </c>
    </row>
    <row r="10" spans="1:8" ht="17.25" customHeight="1">
      <c r="A10" s="304" t="s">
        <v>152</v>
      </c>
      <c r="B10" s="305"/>
      <c r="C10" s="297" t="s">
        <v>168</v>
      </c>
      <c r="D10" s="297"/>
      <c r="E10" s="45">
        <v>5.702</v>
      </c>
      <c r="H10" s="91" t="str">
        <f t="shared" si="0"/>
        <v>Aluminium Conductor Steel Reinforced scrap, Lying at Outlet store Patran. Quantity in MT - 5.702</v>
      </c>
    </row>
    <row r="11" spans="1:8" ht="17.25" customHeight="1">
      <c r="A11" s="304" t="s">
        <v>167</v>
      </c>
      <c r="B11" s="305"/>
      <c r="C11" s="297" t="s">
        <v>169</v>
      </c>
      <c r="D11" s="297"/>
      <c r="E11" s="45">
        <v>7.058</v>
      </c>
      <c r="H11" s="91" t="str">
        <f t="shared" si="0"/>
        <v>Aluminium Conductor Steel Reinforced scrap, Lying at Outlet store Barnala. Quantity in MT - 7.058</v>
      </c>
    </row>
    <row r="12" spans="1:8" ht="17.25" customHeight="1">
      <c r="A12" s="304" t="s">
        <v>153</v>
      </c>
      <c r="B12" s="305"/>
      <c r="C12" s="310" t="s">
        <v>241</v>
      </c>
      <c r="D12" s="310"/>
      <c r="E12" s="214">
        <v>9</v>
      </c>
      <c r="F12" s="115"/>
      <c r="H12" s="91" t="str">
        <f t="shared" si="0"/>
        <v>Aluminium Conductor Steel Reinforced scrap, Lying at Outlet store Moga. Quantity in MT - 9</v>
      </c>
    </row>
    <row r="13" spans="1:8" ht="17.25" customHeight="1">
      <c r="A13" s="304" t="s">
        <v>185</v>
      </c>
      <c r="B13" s="305"/>
      <c r="C13" s="297" t="s">
        <v>320</v>
      </c>
      <c r="D13" s="297"/>
      <c r="E13" s="45">
        <v>6.931</v>
      </c>
      <c r="F13" s="115"/>
      <c r="H13" s="91" t="str">
        <f t="shared" si="0"/>
        <v>Aluminium Conductor Steel Reinforced scrap, Lying at CS Ferozepur (.015 MT Intermingle). Quantity in MT - 6.931</v>
      </c>
    </row>
    <row r="14" spans="1:8" ht="17.25" customHeight="1">
      <c r="A14" s="304" t="s">
        <v>170</v>
      </c>
      <c r="B14" s="305"/>
      <c r="C14" s="297" t="s">
        <v>212</v>
      </c>
      <c r="D14" s="304"/>
      <c r="E14" s="45">
        <v>1.748</v>
      </c>
      <c r="F14" s="115"/>
      <c r="H14" s="91" t="str">
        <f t="shared" si="0"/>
        <v>Aluminium Conductor Steel Reinforced scrap, Lying at Outlet store Rajpura. Quantity in MT - 1.748</v>
      </c>
    </row>
    <row r="15" spans="1:8" ht="17.25" customHeight="1">
      <c r="A15" s="304" t="s">
        <v>171</v>
      </c>
      <c r="B15" s="305"/>
      <c r="C15" s="297" t="s">
        <v>75</v>
      </c>
      <c r="D15" s="304"/>
      <c r="E15" s="45">
        <v>4.754</v>
      </c>
      <c r="F15" s="115"/>
      <c r="H15" s="91" t="str">
        <f t="shared" si="0"/>
        <v>Aluminium Conductor Steel Reinforced scrap, Lying at CS Sangrur. Quantity in MT - 4.754</v>
      </c>
    </row>
    <row r="16" spans="1:8" ht="17.25" customHeight="1">
      <c r="A16" s="304" t="s">
        <v>187</v>
      </c>
      <c r="B16" s="305"/>
      <c r="C16" s="297" t="s">
        <v>476</v>
      </c>
      <c r="D16" s="304"/>
      <c r="E16" s="45">
        <v>0.762</v>
      </c>
      <c r="F16" s="115"/>
      <c r="H16" s="91" t="str">
        <f t="shared" si="0"/>
        <v>Aluminium Conductor Steel Reinforced scrap, Lying at Outlet store Nabha. Quantity in MT - 0.762</v>
      </c>
    </row>
    <row r="17" spans="1:8" ht="17.25" customHeight="1">
      <c r="A17" s="304" t="s">
        <v>242</v>
      </c>
      <c r="B17" s="305"/>
      <c r="C17" s="297" t="s">
        <v>173</v>
      </c>
      <c r="D17" s="304"/>
      <c r="E17" s="45">
        <v>7.865</v>
      </c>
      <c r="F17" s="115"/>
      <c r="H17" s="91" t="str">
        <f t="shared" si="0"/>
        <v>Aluminium Conductor Steel Reinforced scrap, Lying at Outlet store Mansa. Quantity in MT - 7.865</v>
      </c>
    </row>
    <row r="18" spans="1:8" ht="17.25" customHeight="1">
      <c r="A18" s="304" t="s">
        <v>275</v>
      </c>
      <c r="B18" s="305"/>
      <c r="C18" s="297" t="s">
        <v>581</v>
      </c>
      <c r="D18" s="304"/>
      <c r="E18" s="45">
        <v>3.04</v>
      </c>
      <c r="F18" s="115"/>
      <c r="H18" s="91" t="str">
        <f t="shared" si="0"/>
        <v>Aluminium Conductor Steel Reinforced scrap, Lying at CS Mohali . Quantity in MT - 3.04</v>
      </c>
    </row>
    <row r="19" spans="1:8" ht="17.25" customHeight="1">
      <c r="A19" s="304" t="s">
        <v>276</v>
      </c>
      <c r="B19" s="305"/>
      <c r="C19" s="297" t="s">
        <v>166</v>
      </c>
      <c r="D19" s="297"/>
      <c r="E19" s="45">
        <v>1.643</v>
      </c>
      <c r="F19" s="115"/>
      <c r="H19" s="91" t="str">
        <f t="shared" si="0"/>
        <v>Aluminium Conductor Steel Reinforced scrap, Lying at Outlet store Malerkotla. Quantity in MT - 1.643</v>
      </c>
    </row>
    <row r="20" spans="1:8" ht="17.25" customHeight="1">
      <c r="A20" s="304" t="s">
        <v>277</v>
      </c>
      <c r="B20" s="305"/>
      <c r="C20" s="297" t="s">
        <v>172</v>
      </c>
      <c r="D20" s="297"/>
      <c r="E20" s="45">
        <v>0.766</v>
      </c>
      <c r="F20" s="115"/>
      <c r="H20" s="91" t="str">
        <f t="shared" si="0"/>
        <v>Aluminium Conductor Steel Reinforced scrap, Lying at Outlet store Ropar. Quantity in MT - 0.766</v>
      </c>
    </row>
    <row r="21" spans="1:8" ht="17.25" customHeight="1" thickBot="1">
      <c r="A21" s="304" t="s">
        <v>278</v>
      </c>
      <c r="B21" s="305"/>
      <c r="C21" s="297" t="s">
        <v>582</v>
      </c>
      <c r="D21" s="304"/>
      <c r="E21" s="214">
        <v>2.128</v>
      </c>
      <c r="F21" s="115"/>
      <c r="H21" s="91" t="str">
        <f t="shared" si="0"/>
        <v>Aluminium Conductor Steel Reinforced scrap, Lying at CS Patiala (.017 MT Intermingle). Quantity in MT - 2.128</v>
      </c>
    </row>
    <row r="22" spans="1:5" ht="17.25" customHeight="1" thickBot="1">
      <c r="A22" s="352" t="s">
        <v>109</v>
      </c>
      <c r="B22" s="353"/>
      <c r="C22" s="359"/>
      <c r="D22" s="359"/>
      <c r="E22" s="141">
        <f>SUM(E6:E21)</f>
        <v>77.10900000000001</v>
      </c>
    </row>
    <row r="23" spans="1:5" ht="17.25" customHeight="1">
      <c r="A23" s="132"/>
      <c r="B23" s="132"/>
      <c r="C23" s="261"/>
      <c r="D23" s="261"/>
      <c r="E23" s="133"/>
    </row>
    <row r="24" spans="1:5" ht="17.25" customHeight="1">
      <c r="A24" s="360" t="s">
        <v>301</v>
      </c>
      <c r="B24" s="361"/>
      <c r="C24" s="361"/>
      <c r="D24" s="361"/>
      <c r="E24" s="236" t="s">
        <v>7</v>
      </c>
    </row>
    <row r="25" spans="1:8" ht="17.25" customHeight="1">
      <c r="A25" s="297" t="s">
        <v>302</v>
      </c>
      <c r="B25" s="297"/>
      <c r="C25" s="297" t="s">
        <v>241</v>
      </c>
      <c r="D25" s="297"/>
      <c r="E25" s="72">
        <v>0.972</v>
      </c>
      <c r="H25" s="91" t="str">
        <f>CONCATENATE("LT ABC Cable scrap without insulation, Lying at ",C25,". Quantity in MT - ",E25,)</f>
        <v>LT ABC Cable scrap without insulation, Lying at Outlet store Moga. Quantity in MT - 0.972</v>
      </c>
    </row>
    <row r="26" spans="1:8" ht="17.25" customHeight="1" thickBot="1">
      <c r="A26" s="298" t="s">
        <v>313</v>
      </c>
      <c r="B26" s="299"/>
      <c r="C26" s="304" t="s">
        <v>212</v>
      </c>
      <c r="D26" s="305"/>
      <c r="E26" s="215">
        <v>1.128</v>
      </c>
      <c r="H26" s="91" t="str">
        <f>CONCATENATE("LT ABC Cable scrap without insulation, Lying at ",C26,". Quantity in MT - ",E26,)</f>
        <v>LT ABC Cable scrap without insulation, Lying at Outlet store Rajpura. Quantity in MT - 1.128</v>
      </c>
    </row>
    <row r="27" spans="1:5" ht="17.25" customHeight="1" thickBot="1">
      <c r="A27" s="357" t="s">
        <v>109</v>
      </c>
      <c r="B27" s="358"/>
      <c r="C27" s="356"/>
      <c r="D27" s="356"/>
      <c r="E27" s="141">
        <f>E25+E26</f>
        <v>2.0999999999999996</v>
      </c>
    </row>
    <row r="28" spans="1:5" ht="17.25" customHeight="1">
      <c r="A28" s="116"/>
      <c r="B28" s="116"/>
      <c r="C28" s="117"/>
      <c r="D28" s="354"/>
      <c r="E28" s="355"/>
    </row>
    <row r="29" spans="1:5" ht="17.25" customHeight="1">
      <c r="A29" s="350" t="s">
        <v>12</v>
      </c>
      <c r="B29" s="351"/>
      <c r="C29" s="351"/>
      <c r="D29" s="351"/>
      <c r="E29" s="236" t="s">
        <v>7</v>
      </c>
    </row>
    <row r="30" spans="1:8" ht="17.25" customHeight="1">
      <c r="A30" s="304" t="s">
        <v>69</v>
      </c>
      <c r="B30" s="305"/>
      <c r="C30" s="297" t="s">
        <v>130</v>
      </c>
      <c r="D30" s="297"/>
      <c r="E30" s="72">
        <v>14.24</v>
      </c>
      <c r="H30" s="91" t="str">
        <f aca="true" t="shared" si="1" ref="H30:H50">CONCATENATE("Damaged Distribution Transformer's HT/LT Aluminium coils scrap with insulation, Lying at ",C30,". Quantity in MT - ",E30,)</f>
        <v>Damaged Distribution Transformer's HT/LT Aluminium coils scrap with insulation, Lying at TRY Patran. Quantity in MT - 14.24</v>
      </c>
    </row>
    <row r="31" spans="1:8" ht="17.25" customHeight="1">
      <c r="A31" s="304" t="s">
        <v>117</v>
      </c>
      <c r="B31" s="305"/>
      <c r="C31" s="297" t="s">
        <v>130</v>
      </c>
      <c r="D31" s="297"/>
      <c r="E31" s="72">
        <v>10</v>
      </c>
      <c r="H31" s="91" t="str">
        <f t="shared" si="1"/>
        <v>Damaged Distribution Transformer's HT/LT Aluminium coils scrap with insulation, Lying at TRY Patran. Quantity in MT - 10</v>
      </c>
    </row>
    <row r="32" spans="1:8" ht="17.25" customHeight="1">
      <c r="A32" s="304" t="s">
        <v>118</v>
      </c>
      <c r="B32" s="305"/>
      <c r="C32" s="297" t="s">
        <v>226</v>
      </c>
      <c r="D32" s="297"/>
      <c r="E32" s="72">
        <v>16.84</v>
      </c>
      <c r="H32" s="91" t="str">
        <f t="shared" si="1"/>
        <v>Damaged Distribution Transformer's HT/LT Aluminium coils scrap with insulation, Lying at TRY Kotkapura. Quantity in MT - 16.84</v>
      </c>
    </row>
    <row r="33" spans="1:8" ht="17.25" customHeight="1">
      <c r="A33" s="304" t="s">
        <v>188</v>
      </c>
      <c r="B33" s="305"/>
      <c r="C33" s="297" t="s">
        <v>226</v>
      </c>
      <c r="D33" s="297"/>
      <c r="E33" s="72">
        <v>10</v>
      </c>
      <c r="H33" s="91" t="str">
        <f t="shared" si="1"/>
        <v>Damaged Distribution Transformer's HT/LT Aluminium coils scrap with insulation, Lying at TRY Kotkapura. Quantity in MT - 10</v>
      </c>
    </row>
    <row r="34" spans="1:8" ht="17.25" customHeight="1">
      <c r="A34" s="304" t="s">
        <v>148</v>
      </c>
      <c r="B34" s="305"/>
      <c r="C34" s="297" t="s">
        <v>226</v>
      </c>
      <c r="D34" s="297"/>
      <c r="E34" s="72">
        <v>10</v>
      </c>
      <c r="H34" s="91" t="str">
        <f t="shared" si="1"/>
        <v>Damaged Distribution Transformer's HT/LT Aluminium coils scrap with insulation, Lying at TRY Kotkapura. Quantity in MT - 10</v>
      </c>
    </row>
    <row r="35" spans="1:8" ht="17.25" customHeight="1">
      <c r="A35" s="304" t="s">
        <v>174</v>
      </c>
      <c r="B35" s="305"/>
      <c r="C35" s="297" t="s">
        <v>226</v>
      </c>
      <c r="D35" s="297"/>
      <c r="E35" s="72">
        <v>10</v>
      </c>
      <c r="H35" s="91" t="str">
        <f t="shared" si="1"/>
        <v>Damaged Distribution Transformer's HT/LT Aluminium coils scrap with insulation, Lying at TRY Kotkapura. Quantity in MT - 10</v>
      </c>
    </row>
    <row r="36" spans="1:8" ht="17.25" customHeight="1">
      <c r="A36" s="304" t="s">
        <v>227</v>
      </c>
      <c r="B36" s="305"/>
      <c r="C36" s="297" t="s">
        <v>154</v>
      </c>
      <c r="D36" s="297"/>
      <c r="E36" s="72">
        <v>15</v>
      </c>
      <c r="F36" s="115"/>
      <c r="H36" s="91" t="str">
        <f t="shared" si="1"/>
        <v>Damaged Distribution Transformer's HT/LT Aluminium coils scrap with insulation, Lying at TRY Malout. Quantity in MT - 15</v>
      </c>
    </row>
    <row r="37" spans="1:8" ht="17.25" customHeight="1">
      <c r="A37" s="304" t="s">
        <v>155</v>
      </c>
      <c r="B37" s="305"/>
      <c r="C37" s="297" t="s">
        <v>154</v>
      </c>
      <c r="D37" s="297"/>
      <c r="E37" s="72">
        <v>14.154</v>
      </c>
      <c r="F37" s="115"/>
      <c r="G37" s="115"/>
      <c r="H37" s="91" t="str">
        <f t="shared" si="1"/>
        <v>Damaged Distribution Transformer's HT/LT Aluminium coils scrap with insulation, Lying at TRY Malout. Quantity in MT - 14.154</v>
      </c>
    </row>
    <row r="38" spans="1:8" ht="17.25" customHeight="1">
      <c r="A38" s="304" t="s">
        <v>229</v>
      </c>
      <c r="B38" s="305"/>
      <c r="C38" s="297" t="s">
        <v>156</v>
      </c>
      <c r="D38" s="297"/>
      <c r="E38" s="72">
        <v>24.561</v>
      </c>
      <c r="F38" s="115"/>
      <c r="G38" s="115"/>
      <c r="H38" s="91" t="str">
        <f t="shared" si="1"/>
        <v>Damaged Distribution Transformer's HT/LT Aluminium coils scrap with insulation, Lying at TRY Mansa. Quantity in MT - 24.561</v>
      </c>
    </row>
    <row r="39" spans="1:8" ht="17.25" customHeight="1">
      <c r="A39" s="304" t="s">
        <v>239</v>
      </c>
      <c r="B39" s="305"/>
      <c r="C39" s="297" t="s">
        <v>156</v>
      </c>
      <c r="D39" s="297"/>
      <c r="E39" s="72">
        <v>16.423</v>
      </c>
      <c r="F39" s="115"/>
      <c r="H39" s="91" t="str">
        <f t="shared" si="1"/>
        <v>Damaged Distribution Transformer's HT/LT Aluminium coils scrap with insulation, Lying at TRY Mansa. Quantity in MT - 16.423</v>
      </c>
    </row>
    <row r="40" spans="1:8" ht="17.25" customHeight="1">
      <c r="A40" s="304" t="s">
        <v>332</v>
      </c>
      <c r="B40" s="305"/>
      <c r="C40" s="297" t="s">
        <v>156</v>
      </c>
      <c r="D40" s="297"/>
      <c r="E40" s="72">
        <v>10</v>
      </c>
      <c r="H40" s="91" t="str">
        <f t="shared" si="1"/>
        <v>Damaged Distribution Transformer's HT/LT Aluminium coils scrap with insulation, Lying at TRY Mansa. Quantity in MT - 10</v>
      </c>
    </row>
    <row r="41" spans="1:8" ht="17.25" customHeight="1">
      <c r="A41" s="304" t="s">
        <v>342</v>
      </c>
      <c r="B41" s="305"/>
      <c r="C41" s="297" t="s">
        <v>156</v>
      </c>
      <c r="D41" s="297"/>
      <c r="E41" s="72">
        <v>10</v>
      </c>
      <c r="H41" s="91" t="str">
        <f t="shared" si="1"/>
        <v>Damaged Distribution Transformer's HT/LT Aluminium coils scrap with insulation, Lying at TRY Mansa. Quantity in MT - 10</v>
      </c>
    </row>
    <row r="42" spans="1:8" ht="17.25" customHeight="1">
      <c r="A42" s="304" t="s">
        <v>343</v>
      </c>
      <c r="B42" s="305"/>
      <c r="C42" s="297" t="s">
        <v>134</v>
      </c>
      <c r="D42" s="297"/>
      <c r="E42" s="72">
        <v>3.66</v>
      </c>
      <c r="H42" s="91" t="str">
        <f t="shared" si="1"/>
        <v>Damaged Distribution Transformer's HT/LT Aluminium coils scrap with insulation, Lying at TRY Ropar. Quantity in MT - 3.66</v>
      </c>
    </row>
    <row r="43" spans="1:8" ht="17.25" customHeight="1">
      <c r="A43" s="304" t="s">
        <v>408</v>
      </c>
      <c r="B43" s="305"/>
      <c r="C43" s="297" t="s">
        <v>36</v>
      </c>
      <c r="D43" s="297"/>
      <c r="E43" s="72">
        <v>25.3</v>
      </c>
      <c r="H43" s="91" t="str">
        <f t="shared" si="1"/>
        <v>Damaged Distribution Transformer's HT/LT Aluminium coils scrap with insulation, Lying at TRY Bathinda. Quantity in MT - 25.3</v>
      </c>
    </row>
    <row r="44" spans="1:8" ht="17.25" customHeight="1">
      <c r="A44" s="304" t="s">
        <v>416</v>
      </c>
      <c r="B44" s="305"/>
      <c r="C44" s="311" t="s">
        <v>129</v>
      </c>
      <c r="D44" s="311"/>
      <c r="E44" s="72">
        <v>20.611</v>
      </c>
      <c r="F44" s="115"/>
      <c r="G44" s="1">
        <v>5.911</v>
      </c>
      <c r="H44" s="91" t="str">
        <f t="shared" si="1"/>
        <v>Damaged Distribution Transformer's HT/LT Aluminium coils scrap with insulation, Lying at TRY Sangrur. Quantity in MT - 20.611</v>
      </c>
    </row>
    <row r="45" spans="1:8" ht="17.25" customHeight="1">
      <c r="A45" s="304" t="s">
        <v>417</v>
      </c>
      <c r="B45" s="305"/>
      <c r="C45" s="311" t="s">
        <v>129</v>
      </c>
      <c r="D45" s="311"/>
      <c r="E45" s="72">
        <v>15.097</v>
      </c>
      <c r="H45" s="91" t="str">
        <f t="shared" si="1"/>
        <v>Damaged Distribution Transformer's HT/LT Aluminium coils scrap with insulation, Lying at TRY Sangrur. Quantity in MT - 15.097</v>
      </c>
    </row>
    <row r="46" spans="1:8" ht="17.25" customHeight="1">
      <c r="A46" s="304" t="s">
        <v>418</v>
      </c>
      <c r="B46" s="305"/>
      <c r="C46" s="311" t="s">
        <v>126</v>
      </c>
      <c r="D46" s="311"/>
      <c r="E46" s="72">
        <v>7.16</v>
      </c>
      <c r="H46" s="91" t="str">
        <f t="shared" si="1"/>
        <v>Damaged Distribution Transformer's HT/LT Aluminium coils scrap with insulation, Lying at TRY Bhagta Bhai Ka. Quantity in MT - 7.16</v>
      </c>
    </row>
    <row r="47" spans="1:8" ht="17.25" customHeight="1">
      <c r="A47" s="304" t="s">
        <v>419</v>
      </c>
      <c r="B47" s="305"/>
      <c r="C47" s="311" t="s">
        <v>126</v>
      </c>
      <c r="D47" s="311"/>
      <c r="E47" s="72">
        <v>10</v>
      </c>
      <c r="H47" s="91" t="str">
        <f t="shared" si="1"/>
        <v>Damaged Distribution Transformer's HT/LT Aluminium coils scrap with insulation, Lying at TRY Bhagta Bhai Ka. Quantity in MT - 10</v>
      </c>
    </row>
    <row r="48" spans="1:8" ht="17.25" customHeight="1">
      <c r="A48" s="304" t="s">
        <v>423</v>
      </c>
      <c r="B48" s="305"/>
      <c r="C48" s="297" t="s">
        <v>42</v>
      </c>
      <c r="D48" s="297"/>
      <c r="E48" s="72">
        <v>4.435</v>
      </c>
      <c r="H48" s="91" t="str">
        <f t="shared" si="1"/>
        <v>Damaged Distribution Transformer's HT/LT Aluminium coils scrap with insulation, Lying at TRY Ferozepur. Quantity in MT - 4.435</v>
      </c>
    </row>
    <row r="49" spans="1:8" ht="17.25" customHeight="1">
      <c r="A49" s="304" t="s">
        <v>424</v>
      </c>
      <c r="B49" s="305"/>
      <c r="C49" s="311" t="s">
        <v>281</v>
      </c>
      <c r="D49" s="311"/>
      <c r="E49" s="72">
        <v>12.865</v>
      </c>
      <c r="H49" s="91" t="str">
        <f t="shared" si="1"/>
        <v>Damaged Distribution Transformer's HT/LT Aluminium coils scrap with insulation, Lying at TRY Barnala. Quantity in MT - 12.865</v>
      </c>
    </row>
    <row r="50" spans="1:8" ht="17.25" customHeight="1" thickBot="1">
      <c r="A50" s="304" t="s">
        <v>475</v>
      </c>
      <c r="B50" s="305"/>
      <c r="C50" s="297" t="s">
        <v>203</v>
      </c>
      <c r="D50" s="297"/>
      <c r="E50" s="72">
        <v>8.83</v>
      </c>
      <c r="H50" s="91" t="str">
        <f t="shared" si="1"/>
        <v>Damaged Distribution Transformer's HT/LT Aluminium coils scrap with insulation, Lying at TRY Moga. Quantity in MT - 8.83</v>
      </c>
    </row>
    <row r="51" spans="1:5" ht="17.25" customHeight="1" thickBot="1">
      <c r="A51" s="357" t="s">
        <v>109</v>
      </c>
      <c r="B51" s="358"/>
      <c r="C51" s="340"/>
      <c r="D51" s="341"/>
      <c r="E51" s="118">
        <f>SUM(E30:E50)</f>
        <v>269.176</v>
      </c>
    </row>
    <row r="52" spans="1:8" ht="17.25" customHeight="1">
      <c r="A52" s="342"/>
      <c r="B52" s="342"/>
      <c r="C52" s="342"/>
      <c r="D52" s="342"/>
      <c r="E52" s="343"/>
      <c r="H52" s="107"/>
    </row>
    <row r="53" spans="1:5" ht="17.25" customHeight="1">
      <c r="A53" s="344" t="s">
        <v>103</v>
      </c>
      <c r="B53" s="344"/>
      <c r="C53" s="344"/>
      <c r="D53" s="344"/>
      <c r="E53" s="345"/>
    </row>
    <row r="54" spans="1:5" ht="17.25" customHeight="1">
      <c r="A54" s="338" t="s">
        <v>714</v>
      </c>
      <c r="B54" s="339"/>
      <c r="C54" s="339"/>
      <c r="D54" s="339"/>
      <c r="E54" s="339"/>
    </row>
    <row r="55" spans="1:5" ht="17.25" customHeight="1">
      <c r="A55" s="87"/>
      <c r="B55" s="88"/>
      <c r="C55" s="88"/>
      <c r="D55" s="88"/>
      <c r="E55" s="88"/>
    </row>
    <row r="56" spans="1:6" ht="29.25" customHeight="1">
      <c r="A56" s="304" t="s">
        <v>222</v>
      </c>
      <c r="B56" s="311"/>
      <c r="C56" s="311"/>
      <c r="D56" s="311"/>
      <c r="E56" s="305"/>
      <c r="F56" s="1">
        <f>B71+B85+B104+B118+B131+B151+B170+B190+B213+B235+B255+B280+B297+B312+B326+B349+B367+B381+B399+B413+B433+B459+B478+B497+B520+B536+B553+B568+B585+B598+B620+B637+B652+B666+B688+B699+B719</f>
        <v>3120</v>
      </c>
    </row>
    <row r="57" spans="1:5" ht="24.75" customHeight="1">
      <c r="A57" s="40" t="s">
        <v>193</v>
      </c>
      <c r="B57" s="40" t="s">
        <v>194</v>
      </c>
      <c r="C57" s="40" t="s">
        <v>195</v>
      </c>
      <c r="D57" s="40" t="s">
        <v>196</v>
      </c>
      <c r="E57" s="39" t="s">
        <v>197</v>
      </c>
    </row>
    <row r="58" spans="1:5" ht="18" customHeight="1">
      <c r="A58" s="292" t="s">
        <v>204</v>
      </c>
      <c r="B58" s="293"/>
      <c r="C58" s="294"/>
      <c r="D58" s="40"/>
      <c r="E58" s="39"/>
    </row>
    <row r="59" spans="1:5" ht="18" customHeight="1">
      <c r="A59" s="192">
        <v>118</v>
      </c>
      <c r="B59" s="193">
        <v>9</v>
      </c>
      <c r="C59" s="216" t="s">
        <v>199</v>
      </c>
      <c r="D59" s="102" t="s">
        <v>461</v>
      </c>
      <c r="E59" s="166">
        <v>703</v>
      </c>
    </row>
    <row r="60" spans="1:5" ht="18" customHeight="1">
      <c r="A60" s="244"/>
      <c r="B60" s="244">
        <f>B59</f>
        <v>9</v>
      </c>
      <c r="C60" s="244"/>
      <c r="D60" s="244"/>
      <c r="E60" s="244">
        <f>E59</f>
        <v>703</v>
      </c>
    </row>
    <row r="61" spans="1:6" ht="17.25" customHeight="1">
      <c r="A61" s="292" t="s">
        <v>198</v>
      </c>
      <c r="B61" s="293"/>
      <c r="C61" s="294"/>
      <c r="D61" s="179"/>
      <c r="E61" s="182"/>
      <c r="F61" s="1">
        <f>B62+B63+B64+B65+B66+B68+B69</f>
        <v>162</v>
      </c>
    </row>
    <row r="62" spans="1:5" ht="17.25" customHeight="1">
      <c r="A62" s="108">
        <v>90</v>
      </c>
      <c r="B62" s="109">
        <v>27</v>
      </c>
      <c r="C62" s="109" t="s">
        <v>199</v>
      </c>
      <c r="D62" s="108" t="s">
        <v>200</v>
      </c>
      <c r="E62" s="109">
        <v>1301</v>
      </c>
    </row>
    <row r="63" spans="1:5" ht="17.25" customHeight="1">
      <c r="A63" s="108">
        <v>91</v>
      </c>
      <c r="B63" s="109">
        <v>25</v>
      </c>
      <c r="C63" s="109" t="s">
        <v>199</v>
      </c>
      <c r="D63" s="108" t="s">
        <v>201</v>
      </c>
      <c r="E63" s="109">
        <v>1214</v>
      </c>
    </row>
    <row r="64" spans="1:5" ht="17.25" customHeight="1">
      <c r="A64" s="108">
        <v>92</v>
      </c>
      <c r="B64" s="109">
        <v>14</v>
      </c>
      <c r="C64" s="109" t="s">
        <v>199</v>
      </c>
      <c r="D64" s="108" t="s">
        <v>202</v>
      </c>
      <c r="E64" s="109">
        <v>678</v>
      </c>
    </row>
    <row r="65" spans="1:5" ht="17.25" customHeight="1">
      <c r="A65" s="108">
        <v>93</v>
      </c>
      <c r="B65" s="109">
        <v>25</v>
      </c>
      <c r="C65" s="109" t="s">
        <v>199</v>
      </c>
      <c r="D65" s="108" t="s">
        <v>207</v>
      </c>
      <c r="E65" s="109">
        <v>1201</v>
      </c>
    </row>
    <row r="66" spans="1:5" ht="17.25" customHeight="1">
      <c r="A66" s="108">
        <v>94</v>
      </c>
      <c r="B66" s="109">
        <v>18</v>
      </c>
      <c r="C66" s="109" t="s">
        <v>199</v>
      </c>
      <c r="D66" s="108" t="s">
        <v>208</v>
      </c>
      <c r="E66" s="109">
        <v>835</v>
      </c>
    </row>
    <row r="67" spans="1:5" ht="72.75" customHeight="1">
      <c r="A67" s="108">
        <v>95</v>
      </c>
      <c r="B67" s="109">
        <v>20</v>
      </c>
      <c r="C67" s="119" t="s">
        <v>221</v>
      </c>
      <c r="D67" s="112" t="s">
        <v>233</v>
      </c>
      <c r="E67" s="111">
        <v>4276</v>
      </c>
    </row>
    <row r="68" spans="1:5" ht="17.25" customHeight="1">
      <c r="A68" s="108">
        <v>96</v>
      </c>
      <c r="B68" s="109">
        <v>27</v>
      </c>
      <c r="C68" s="110" t="s">
        <v>199</v>
      </c>
      <c r="D68" s="108" t="s">
        <v>234</v>
      </c>
      <c r="E68" s="111">
        <v>1303</v>
      </c>
    </row>
    <row r="69" spans="1:5" ht="17.25" customHeight="1">
      <c r="A69" s="108">
        <v>97</v>
      </c>
      <c r="B69" s="109">
        <v>26</v>
      </c>
      <c r="C69" s="110" t="s">
        <v>199</v>
      </c>
      <c r="D69" s="108" t="s">
        <v>235</v>
      </c>
      <c r="E69" s="111">
        <v>1209</v>
      </c>
    </row>
    <row r="70" spans="1:5" ht="17.25" customHeight="1">
      <c r="A70" s="181"/>
      <c r="B70" s="120">
        <f>SUM(B62:B69)</f>
        <v>182</v>
      </c>
      <c r="C70" s="120">
        <f>B70-20</f>
        <v>162</v>
      </c>
      <c r="D70" s="120"/>
      <c r="E70" s="120">
        <f>SUM(E62:E69)</f>
        <v>12017</v>
      </c>
    </row>
    <row r="71" spans="1:5" ht="17.25" customHeight="1">
      <c r="A71" s="179" t="s">
        <v>14</v>
      </c>
      <c r="B71" s="120">
        <f>B70+B60</f>
        <v>191</v>
      </c>
      <c r="C71" s="120"/>
      <c r="D71" s="120"/>
      <c r="E71" s="120">
        <f>E70+E60</f>
        <v>12720</v>
      </c>
    </row>
    <row r="72" spans="1:5" ht="17.25" customHeight="1">
      <c r="A72" s="182"/>
      <c r="B72" s="121"/>
      <c r="C72" s="121"/>
      <c r="D72" s="121"/>
      <c r="E72" s="121"/>
    </row>
    <row r="73" spans="1:5" ht="31.5" customHeight="1">
      <c r="A73" s="304" t="s">
        <v>545</v>
      </c>
      <c r="B73" s="311"/>
      <c r="C73" s="311"/>
      <c r="D73" s="311"/>
      <c r="E73" s="311"/>
    </row>
    <row r="74" spans="1:5" ht="24.75" customHeight="1">
      <c r="A74" s="40" t="s">
        <v>193</v>
      </c>
      <c r="B74" s="40" t="s">
        <v>194</v>
      </c>
      <c r="C74" s="40" t="s">
        <v>195</v>
      </c>
      <c r="D74" s="40" t="s">
        <v>196</v>
      </c>
      <c r="E74" s="39" t="s">
        <v>197</v>
      </c>
    </row>
    <row r="75" spans="1:5" ht="17.25" customHeight="1">
      <c r="A75" s="292" t="s">
        <v>204</v>
      </c>
      <c r="B75" s="293"/>
      <c r="C75" s="294"/>
      <c r="D75" s="40"/>
      <c r="E75" s="39"/>
    </row>
    <row r="76" spans="1:5" ht="17.25" customHeight="1">
      <c r="A76" s="40">
        <v>996</v>
      </c>
      <c r="B76" s="40">
        <v>3</v>
      </c>
      <c r="C76" s="40" t="s">
        <v>199</v>
      </c>
      <c r="D76" s="40" t="s">
        <v>259</v>
      </c>
      <c r="E76" s="102">
        <v>216</v>
      </c>
    </row>
    <row r="77" spans="1:5" ht="17.25" customHeight="1">
      <c r="A77" s="40">
        <v>997</v>
      </c>
      <c r="B77" s="40">
        <v>3</v>
      </c>
      <c r="C77" s="40" t="s">
        <v>218</v>
      </c>
      <c r="D77" s="40" t="s">
        <v>260</v>
      </c>
      <c r="E77" s="102">
        <v>304</v>
      </c>
    </row>
    <row r="78" spans="1:5" ht="17.25" customHeight="1">
      <c r="A78" s="181"/>
      <c r="B78" s="86">
        <f>SUM(B76:B77)</f>
        <v>6</v>
      </c>
      <c r="C78" s="86"/>
      <c r="D78" s="86"/>
      <c r="E78" s="86">
        <f>SUM(E76:E77)</f>
        <v>520</v>
      </c>
    </row>
    <row r="79" spans="1:5" ht="17.25" customHeight="1">
      <c r="A79" s="292" t="s">
        <v>198</v>
      </c>
      <c r="B79" s="293"/>
      <c r="C79" s="294"/>
      <c r="D79" s="34"/>
      <c r="E79" s="34"/>
    </row>
    <row r="80" spans="1:5" ht="17.25" customHeight="1">
      <c r="A80" s="69">
        <v>998</v>
      </c>
      <c r="B80" s="89">
        <v>3</v>
      </c>
      <c r="C80" s="69" t="s">
        <v>217</v>
      </c>
      <c r="D80" s="40" t="s">
        <v>220</v>
      </c>
      <c r="E80" s="103">
        <v>137</v>
      </c>
    </row>
    <row r="81" spans="1:5" ht="17.25" customHeight="1">
      <c r="A81" s="69">
        <v>999</v>
      </c>
      <c r="B81" s="89">
        <v>14</v>
      </c>
      <c r="C81" s="69" t="s">
        <v>199</v>
      </c>
      <c r="D81" s="40" t="s">
        <v>261</v>
      </c>
      <c r="E81" s="103">
        <v>1255</v>
      </c>
    </row>
    <row r="82" spans="1:5" ht="17.25" customHeight="1">
      <c r="A82" s="69">
        <v>1000</v>
      </c>
      <c r="B82" s="89">
        <v>7</v>
      </c>
      <c r="C82" s="69" t="s">
        <v>199</v>
      </c>
      <c r="D82" s="40" t="s">
        <v>262</v>
      </c>
      <c r="E82" s="103">
        <v>613</v>
      </c>
    </row>
    <row r="83" spans="1:5" ht="17.25" customHeight="1">
      <c r="A83" s="69">
        <v>1001</v>
      </c>
      <c r="B83" s="89">
        <v>1</v>
      </c>
      <c r="C83" s="69" t="s">
        <v>218</v>
      </c>
      <c r="D83" s="40" t="s">
        <v>219</v>
      </c>
      <c r="E83" s="103">
        <v>101</v>
      </c>
    </row>
    <row r="84" spans="1:5" ht="17.25" customHeight="1">
      <c r="A84" s="40"/>
      <c r="B84" s="179">
        <f>SUM(B80:B83)</f>
        <v>25</v>
      </c>
      <c r="C84" s="179"/>
      <c r="D84" s="179"/>
      <c r="E84" s="179">
        <f>SUM(E80:E83)</f>
        <v>2106</v>
      </c>
    </row>
    <row r="85" spans="1:5" ht="17.25" customHeight="1">
      <c r="A85" s="179" t="s">
        <v>14</v>
      </c>
      <c r="B85" s="120">
        <f>B78+B84</f>
        <v>31</v>
      </c>
      <c r="C85" s="120"/>
      <c r="D85" s="120"/>
      <c r="E85" s="120">
        <f>E78+E84</f>
        <v>2626</v>
      </c>
    </row>
    <row r="86" spans="1:5" ht="17.25" customHeight="1">
      <c r="A86" s="182"/>
      <c r="B86" s="121"/>
      <c r="C86" s="122"/>
      <c r="D86" s="120"/>
      <c r="E86" s="120"/>
    </row>
    <row r="87" spans="1:7" ht="27.75" customHeight="1">
      <c r="A87" s="304" t="s">
        <v>546</v>
      </c>
      <c r="B87" s="311"/>
      <c r="C87" s="311"/>
      <c r="D87" s="311"/>
      <c r="E87" s="311"/>
      <c r="F87" s="124"/>
      <c r="G87" s="124"/>
    </row>
    <row r="88" spans="1:7" ht="21.75" customHeight="1">
      <c r="A88" s="40" t="s">
        <v>193</v>
      </c>
      <c r="B88" s="40" t="s">
        <v>194</v>
      </c>
      <c r="C88" s="40" t="s">
        <v>195</v>
      </c>
      <c r="D88" s="40" t="s">
        <v>196</v>
      </c>
      <c r="E88" s="39" t="s">
        <v>197</v>
      </c>
      <c r="F88" s="124"/>
      <c r="G88" s="124"/>
    </row>
    <row r="89" spans="1:7" ht="17.25" customHeight="1">
      <c r="A89" s="292" t="s">
        <v>204</v>
      </c>
      <c r="B89" s="293"/>
      <c r="C89" s="294"/>
      <c r="D89" s="40"/>
      <c r="E89" s="39"/>
      <c r="F89" s="124"/>
      <c r="G89" s="124"/>
    </row>
    <row r="90" spans="1:7" ht="17.25" customHeight="1">
      <c r="A90" s="44">
        <v>431</v>
      </c>
      <c r="B90" s="44">
        <v>6</v>
      </c>
      <c r="C90" s="44" t="s">
        <v>209</v>
      </c>
      <c r="D90" s="44" t="s">
        <v>265</v>
      </c>
      <c r="E90" s="44">
        <v>696</v>
      </c>
      <c r="F90" s="124"/>
      <c r="G90" s="124"/>
    </row>
    <row r="91" spans="1:7" ht="17.25" customHeight="1">
      <c r="A91" s="44">
        <v>431</v>
      </c>
      <c r="B91" s="44">
        <v>2</v>
      </c>
      <c r="C91" s="44" t="s">
        <v>206</v>
      </c>
      <c r="D91" s="44" t="s">
        <v>266</v>
      </c>
      <c r="E91" s="44">
        <v>174</v>
      </c>
      <c r="F91" s="124"/>
      <c r="G91" s="124"/>
    </row>
    <row r="92" spans="1:7" ht="17.25" customHeight="1">
      <c r="A92" s="59">
        <v>434</v>
      </c>
      <c r="B92" s="59">
        <v>5</v>
      </c>
      <c r="C92" s="59" t="s">
        <v>209</v>
      </c>
      <c r="D92" s="89" t="s">
        <v>291</v>
      </c>
      <c r="E92" s="59">
        <v>540</v>
      </c>
      <c r="F92" s="124"/>
      <c r="G92" s="124"/>
    </row>
    <row r="93" spans="1:7" ht="17.25" customHeight="1">
      <c r="A93" s="59">
        <v>434</v>
      </c>
      <c r="B93" s="59">
        <v>1</v>
      </c>
      <c r="C93" s="59" t="s">
        <v>206</v>
      </c>
      <c r="D93" s="44" t="s">
        <v>292</v>
      </c>
      <c r="E93" s="59">
        <v>85</v>
      </c>
      <c r="F93" s="124"/>
      <c r="G93" s="124"/>
    </row>
    <row r="94" spans="1:7" ht="17.25" customHeight="1">
      <c r="A94" s="179"/>
      <c r="B94" s="179">
        <f>SUM(B90:B93)</f>
        <v>14</v>
      </c>
      <c r="C94" s="242"/>
      <c r="D94" s="242"/>
      <c r="E94" s="242">
        <f>SUM(E90:E93)</f>
        <v>1495</v>
      </c>
      <c r="F94" s="124"/>
      <c r="G94" s="124"/>
    </row>
    <row r="95" spans="1:7" ht="17.25" customHeight="1">
      <c r="A95" s="292" t="s">
        <v>198</v>
      </c>
      <c r="B95" s="293"/>
      <c r="C95" s="294"/>
      <c r="D95" s="179"/>
      <c r="E95" s="182"/>
      <c r="F95" s="124"/>
      <c r="G95" s="124"/>
    </row>
    <row r="96" spans="1:7" ht="17.25" customHeight="1">
      <c r="A96" s="44">
        <v>433</v>
      </c>
      <c r="B96" s="44">
        <v>2</v>
      </c>
      <c r="C96" s="105" t="s">
        <v>213</v>
      </c>
      <c r="D96" s="44" t="s">
        <v>267</v>
      </c>
      <c r="E96" s="44">
        <v>250</v>
      </c>
      <c r="F96" s="124"/>
      <c r="G96" s="124"/>
    </row>
    <row r="97" spans="1:7" ht="17.25" customHeight="1">
      <c r="A97" s="44">
        <v>432</v>
      </c>
      <c r="B97" s="44">
        <v>1</v>
      </c>
      <c r="C97" s="44" t="s">
        <v>209</v>
      </c>
      <c r="D97" s="44" t="s">
        <v>219</v>
      </c>
      <c r="E97" s="44">
        <v>90</v>
      </c>
      <c r="F97" s="124"/>
      <c r="G97" s="124"/>
    </row>
    <row r="98" spans="1:7" ht="17.25" customHeight="1">
      <c r="A98" s="44">
        <v>432</v>
      </c>
      <c r="B98" s="44">
        <v>1</v>
      </c>
      <c r="C98" s="105" t="s">
        <v>213</v>
      </c>
      <c r="D98" s="44" t="s">
        <v>219</v>
      </c>
      <c r="E98" s="44">
        <v>125</v>
      </c>
      <c r="F98" s="124"/>
      <c r="G98" s="124"/>
    </row>
    <row r="99" spans="1:7" ht="17.25" customHeight="1">
      <c r="A99" s="40">
        <v>436</v>
      </c>
      <c r="B99" s="170">
        <v>1</v>
      </c>
      <c r="C99" s="212" t="s">
        <v>213</v>
      </c>
      <c r="D99" s="170" t="s">
        <v>293</v>
      </c>
      <c r="E99" s="170">
        <v>124</v>
      </c>
      <c r="F99" s="124"/>
      <c r="G99" s="124"/>
    </row>
    <row r="100" spans="1:7" ht="17.25" customHeight="1">
      <c r="A100" s="59">
        <v>435</v>
      </c>
      <c r="B100" s="184">
        <v>1</v>
      </c>
      <c r="C100" s="184" t="s">
        <v>206</v>
      </c>
      <c r="D100" s="102" t="s">
        <v>289</v>
      </c>
      <c r="E100" s="185">
        <v>60</v>
      </c>
      <c r="F100" s="124"/>
      <c r="G100" s="124"/>
    </row>
    <row r="101" spans="1:7" ht="17.25" customHeight="1">
      <c r="A101" s="40">
        <v>435</v>
      </c>
      <c r="B101" s="170">
        <v>5</v>
      </c>
      <c r="C101" s="170" t="s">
        <v>209</v>
      </c>
      <c r="D101" s="102" t="s">
        <v>295</v>
      </c>
      <c r="E101" s="170">
        <v>450</v>
      </c>
      <c r="F101" s="124"/>
      <c r="G101" s="124"/>
    </row>
    <row r="102" spans="1:7" ht="17.25" customHeight="1">
      <c r="A102" s="40">
        <v>435</v>
      </c>
      <c r="B102" s="170">
        <v>2</v>
      </c>
      <c r="C102" s="212" t="s">
        <v>213</v>
      </c>
      <c r="D102" s="170" t="s">
        <v>294</v>
      </c>
      <c r="E102" s="170">
        <v>225</v>
      </c>
      <c r="F102" s="124"/>
      <c r="G102" s="124"/>
    </row>
    <row r="103" spans="1:7" ht="17.25" customHeight="1">
      <c r="A103" s="40"/>
      <c r="B103" s="179">
        <f>SUM(B96:B102)</f>
        <v>13</v>
      </c>
      <c r="C103" s="242"/>
      <c r="D103" s="242"/>
      <c r="E103" s="242">
        <f>SUM(E96:E102)</f>
        <v>1324</v>
      </c>
      <c r="F103" s="124"/>
      <c r="G103" s="124"/>
    </row>
    <row r="104" spans="1:7" ht="17.25" customHeight="1">
      <c r="A104" s="179" t="s">
        <v>14</v>
      </c>
      <c r="B104" s="120">
        <f>B94+B103</f>
        <v>27</v>
      </c>
      <c r="C104" s="120"/>
      <c r="D104" s="120"/>
      <c r="E104" s="120">
        <f>E94+E103</f>
        <v>2819</v>
      </c>
      <c r="F104" s="124"/>
      <c r="G104" s="124"/>
    </row>
    <row r="105" spans="1:7" ht="17.25" customHeight="1">
      <c r="A105" s="182"/>
      <c r="B105" s="121"/>
      <c r="C105" s="122"/>
      <c r="D105" s="120"/>
      <c r="E105" s="120"/>
      <c r="F105" s="124"/>
      <c r="G105" s="124"/>
    </row>
    <row r="106" spans="1:7" ht="27.75" customHeight="1">
      <c r="A106" s="304" t="s">
        <v>547</v>
      </c>
      <c r="B106" s="311"/>
      <c r="C106" s="311"/>
      <c r="D106" s="311"/>
      <c r="E106" s="311"/>
      <c r="F106" s="124"/>
      <c r="G106" s="124"/>
    </row>
    <row r="107" spans="1:7" ht="24.75" customHeight="1">
      <c r="A107" s="40" t="s">
        <v>193</v>
      </c>
      <c r="B107" s="40" t="s">
        <v>194</v>
      </c>
      <c r="C107" s="40" t="s">
        <v>195</v>
      </c>
      <c r="D107" s="40" t="s">
        <v>196</v>
      </c>
      <c r="E107" s="39" t="s">
        <v>197</v>
      </c>
      <c r="F107" s="124"/>
      <c r="G107" s="124"/>
    </row>
    <row r="108" spans="1:7" ht="17.25" customHeight="1">
      <c r="A108" s="292" t="s">
        <v>204</v>
      </c>
      <c r="B108" s="293"/>
      <c r="C108" s="294"/>
      <c r="D108" s="40"/>
      <c r="E108" s="39"/>
      <c r="F108" s="124"/>
      <c r="G108" s="124"/>
    </row>
    <row r="109" spans="1:7" ht="17.25" customHeight="1">
      <c r="A109" s="89">
        <v>1288</v>
      </c>
      <c r="B109" s="89">
        <v>2</v>
      </c>
      <c r="C109" s="89" t="s">
        <v>205</v>
      </c>
      <c r="D109" s="69" t="s">
        <v>270</v>
      </c>
      <c r="E109" s="89">
        <v>110</v>
      </c>
      <c r="F109" s="124"/>
      <c r="G109" s="124"/>
    </row>
    <row r="110" spans="1:7" ht="17.25" customHeight="1">
      <c r="A110" s="69">
        <v>1289</v>
      </c>
      <c r="B110" s="89">
        <v>8</v>
      </c>
      <c r="C110" s="89" t="s">
        <v>199</v>
      </c>
      <c r="D110" s="69" t="s">
        <v>271</v>
      </c>
      <c r="E110" s="69">
        <v>624</v>
      </c>
      <c r="F110" s="124"/>
      <c r="G110" s="124"/>
    </row>
    <row r="111" spans="1:7" ht="17.25" customHeight="1">
      <c r="A111" s="69">
        <v>1290</v>
      </c>
      <c r="B111" s="40">
        <v>4</v>
      </c>
      <c r="C111" s="40" t="s">
        <v>209</v>
      </c>
      <c r="D111" s="40" t="s">
        <v>272</v>
      </c>
      <c r="E111" s="40">
        <v>440</v>
      </c>
      <c r="F111" s="124"/>
      <c r="G111" s="124"/>
    </row>
    <row r="112" spans="1:7" ht="17.25" customHeight="1">
      <c r="A112" s="179"/>
      <c r="B112" s="179">
        <f>SUM(B109:B111)</f>
        <v>14</v>
      </c>
      <c r="C112" s="179"/>
      <c r="D112" s="179"/>
      <c r="E112" s="179">
        <f>SUM(E109:E111)</f>
        <v>1174</v>
      </c>
      <c r="F112" s="124"/>
      <c r="G112" s="124"/>
    </row>
    <row r="113" spans="1:7" ht="17.25" customHeight="1">
      <c r="A113" s="292" t="s">
        <v>198</v>
      </c>
      <c r="B113" s="293"/>
      <c r="C113" s="294"/>
      <c r="D113" s="179"/>
      <c r="E113" s="182"/>
      <c r="F113" s="124"/>
      <c r="G113" s="124"/>
    </row>
    <row r="114" spans="1:7" ht="17.25" customHeight="1">
      <c r="A114" s="129">
        <v>1292</v>
      </c>
      <c r="B114" s="59">
        <v>3</v>
      </c>
      <c r="C114" s="180" t="s">
        <v>221</v>
      </c>
      <c r="D114" s="40" t="s">
        <v>273</v>
      </c>
      <c r="E114" s="59">
        <v>636</v>
      </c>
      <c r="F114" s="124"/>
      <c r="G114" s="124"/>
    </row>
    <row r="115" spans="1:7" ht="17.25" customHeight="1">
      <c r="A115" s="128">
        <v>1293</v>
      </c>
      <c r="B115" s="89">
        <v>3</v>
      </c>
      <c r="C115" s="180" t="s">
        <v>223</v>
      </c>
      <c r="D115" s="40" t="s">
        <v>274</v>
      </c>
      <c r="E115" s="69">
        <v>830</v>
      </c>
      <c r="F115" s="124"/>
      <c r="G115" s="124"/>
    </row>
    <row r="116" spans="1:7" ht="17.25" customHeight="1">
      <c r="A116" s="129">
        <v>1291</v>
      </c>
      <c r="B116" s="59">
        <v>25</v>
      </c>
      <c r="C116" s="40" t="s">
        <v>199</v>
      </c>
      <c r="D116" s="40" t="s">
        <v>268</v>
      </c>
      <c r="E116" s="59">
        <v>1426</v>
      </c>
      <c r="F116" s="124"/>
      <c r="G116" s="124"/>
    </row>
    <row r="117" spans="1:7" ht="17.25" customHeight="1">
      <c r="A117" s="40"/>
      <c r="B117" s="179">
        <f>SUM(B114:B116)</f>
        <v>31</v>
      </c>
      <c r="C117" s="179"/>
      <c r="D117" s="179"/>
      <c r="E117" s="182">
        <f>SUM(E114:E116)</f>
        <v>2892</v>
      </c>
      <c r="F117" s="124"/>
      <c r="G117" s="124"/>
    </row>
    <row r="118" spans="1:7" ht="17.25" customHeight="1">
      <c r="A118" s="179" t="s">
        <v>14</v>
      </c>
      <c r="B118" s="120">
        <f>B112+B117</f>
        <v>45</v>
      </c>
      <c r="C118" s="120"/>
      <c r="D118" s="120"/>
      <c r="E118" s="120">
        <f>E112+E117</f>
        <v>4066</v>
      </c>
      <c r="F118" s="124"/>
      <c r="G118" s="124"/>
    </row>
    <row r="119" spans="1:7" ht="17.25" customHeight="1">
      <c r="A119" s="182"/>
      <c r="B119" s="121"/>
      <c r="C119" s="122"/>
      <c r="D119" s="120"/>
      <c r="E119" s="120"/>
      <c r="F119" s="124"/>
      <c r="G119" s="124"/>
    </row>
    <row r="120" spans="1:7" ht="27" customHeight="1">
      <c r="A120" s="304" t="s">
        <v>548</v>
      </c>
      <c r="B120" s="311"/>
      <c r="C120" s="311"/>
      <c r="D120" s="311"/>
      <c r="E120" s="311"/>
      <c r="F120" s="124"/>
      <c r="G120" s="124"/>
    </row>
    <row r="121" spans="1:7" ht="27" customHeight="1">
      <c r="A121" s="40" t="s">
        <v>193</v>
      </c>
      <c r="B121" s="40" t="s">
        <v>194</v>
      </c>
      <c r="C121" s="40" t="s">
        <v>195</v>
      </c>
      <c r="D121" s="40" t="s">
        <v>196</v>
      </c>
      <c r="E121" s="39" t="s">
        <v>197</v>
      </c>
      <c r="F121" s="124"/>
      <c r="G121" s="124"/>
    </row>
    <row r="122" spans="1:7" ht="17.25" customHeight="1">
      <c r="A122" s="292" t="s">
        <v>204</v>
      </c>
      <c r="B122" s="293"/>
      <c r="C122" s="294"/>
      <c r="D122" s="40"/>
      <c r="E122" s="39"/>
      <c r="F122" s="124"/>
      <c r="G122" s="124"/>
    </row>
    <row r="123" spans="1:7" ht="17.25" customHeight="1">
      <c r="A123" s="40">
        <v>1123</v>
      </c>
      <c r="B123" s="59">
        <v>4</v>
      </c>
      <c r="C123" s="59" t="s">
        <v>209</v>
      </c>
      <c r="D123" s="40" t="s">
        <v>282</v>
      </c>
      <c r="E123" s="40">
        <v>448</v>
      </c>
      <c r="F123" s="124"/>
      <c r="G123" s="124"/>
    </row>
    <row r="124" spans="1:7" ht="17.25" customHeight="1">
      <c r="A124" s="40">
        <v>1124</v>
      </c>
      <c r="B124" s="59">
        <v>2</v>
      </c>
      <c r="C124" s="59" t="s">
        <v>206</v>
      </c>
      <c r="D124" s="40" t="s">
        <v>283</v>
      </c>
      <c r="E124" s="40">
        <v>166</v>
      </c>
      <c r="F124" s="124"/>
      <c r="G124" s="124"/>
    </row>
    <row r="125" spans="1:7" ht="17.25" customHeight="1">
      <c r="A125" s="40"/>
      <c r="B125" s="179">
        <f>SUM(B123:B124)</f>
        <v>6</v>
      </c>
      <c r="C125" s="179"/>
      <c r="D125" s="179"/>
      <c r="E125" s="179">
        <f>SUM(E123:E124)</f>
        <v>614</v>
      </c>
      <c r="F125" s="124"/>
      <c r="G125" s="124"/>
    </row>
    <row r="126" spans="1:7" ht="17.25" customHeight="1">
      <c r="A126" s="292" t="s">
        <v>198</v>
      </c>
      <c r="B126" s="293"/>
      <c r="C126" s="294"/>
      <c r="D126" s="40"/>
      <c r="E126" s="39"/>
      <c r="F126" s="124"/>
      <c r="G126" s="124"/>
    </row>
    <row r="127" spans="1:7" ht="17.25" customHeight="1">
      <c r="A127" s="69">
        <v>1120</v>
      </c>
      <c r="B127" s="89">
        <v>19</v>
      </c>
      <c r="C127" s="89" t="s">
        <v>209</v>
      </c>
      <c r="D127" s="40" t="s">
        <v>284</v>
      </c>
      <c r="E127" s="69">
        <v>1957</v>
      </c>
      <c r="F127" s="124"/>
      <c r="G127" s="124"/>
    </row>
    <row r="128" spans="1:7" ht="17.25" customHeight="1">
      <c r="A128" s="40">
        <v>1121</v>
      </c>
      <c r="B128" s="40">
        <v>20</v>
      </c>
      <c r="C128" s="89" t="s">
        <v>206</v>
      </c>
      <c r="D128" s="63" t="s">
        <v>285</v>
      </c>
      <c r="E128" s="40">
        <v>1860</v>
      </c>
      <c r="F128" s="124"/>
      <c r="G128" s="124"/>
    </row>
    <row r="129" spans="1:7" ht="17.25" customHeight="1">
      <c r="A129" s="40">
        <v>1122</v>
      </c>
      <c r="B129" s="40">
        <v>12</v>
      </c>
      <c r="C129" s="89" t="s">
        <v>206</v>
      </c>
      <c r="D129" s="63" t="s">
        <v>286</v>
      </c>
      <c r="E129" s="40">
        <v>1134</v>
      </c>
      <c r="F129" s="124"/>
      <c r="G129" s="124"/>
    </row>
    <row r="130" spans="1:7" ht="17.25" customHeight="1">
      <c r="A130" s="40"/>
      <c r="B130" s="179">
        <f>SUM(B127:B129)</f>
        <v>51</v>
      </c>
      <c r="C130" s="179"/>
      <c r="D130" s="179"/>
      <c r="E130" s="182">
        <f>SUM(E127:E129)</f>
        <v>4951</v>
      </c>
      <c r="F130" s="124"/>
      <c r="G130" s="124"/>
    </row>
    <row r="131" spans="1:7" ht="17.25" customHeight="1">
      <c r="A131" s="179" t="s">
        <v>14</v>
      </c>
      <c r="B131" s="120">
        <f>B125+B130</f>
        <v>57</v>
      </c>
      <c r="C131" s="120"/>
      <c r="D131" s="120"/>
      <c r="E131" s="120">
        <f>E125+E130</f>
        <v>5565</v>
      </c>
      <c r="F131" s="124"/>
      <c r="G131" s="124"/>
    </row>
    <row r="132" spans="1:7" ht="17.25" customHeight="1">
      <c r="A132" s="182"/>
      <c r="B132" s="121"/>
      <c r="C132" s="122"/>
      <c r="D132" s="120"/>
      <c r="E132" s="120"/>
      <c r="F132" s="124"/>
      <c r="G132" s="124"/>
    </row>
    <row r="133" spans="1:7" ht="27" customHeight="1">
      <c r="A133" s="304" t="s">
        <v>549</v>
      </c>
      <c r="B133" s="311"/>
      <c r="C133" s="311"/>
      <c r="D133" s="311"/>
      <c r="E133" s="311"/>
      <c r="F133" s="124"/>
      <c r="G133" s="124"/>
    </row>
    <row r="134" spans="1:7" ht="23.25" customHeight="1">
      <c r="A134" s="40" t="s">
        <v>193</v>
      </c>
      <c r="B134" s="40" t="s">
        <v>194</v>
      </c>
      <c r="C134" s="40" t="s">
        <v>195</v>
      </c>
      <c r="D134" s="40" t="s">
        <v>196</v>
      </c>
      <c r="E134" s="39" t="s">
        <v>197</v>
      </c>
      <c r="F134" s="124"/>
      <c r="G134" s="124"/>
    </row>
    <row r="135" spans="1:7" ht="17.25" customHeight="1">
      <c r="A135" s="292" t="s">
        <v>204</v>
      </c>
      <c r="B135" s="293"/>
      <c r="C135" s="294"/>
      <c r="D135" s="40"/>
      <c r="E135" s="39"/>
      <c r="F135" s="124"/>
      <c r="G135" s="124"/>
    </row>
    <row r="136" spans="1:7" ht="17.25" customHeight="1">
      <c r="A136" s="40">
        <v>1002</v>
      </c>
      <c r="B136" s="40">
        <v>4</v>
      </c>
      <c r="C136" s="40" t="s">
        <v>218</v>
      </c>
      <c r="D136" s="40" t="s">
        <v>296</v>
      </c>
      <c r="E136" s="40">
        <v>426</v>
      </c>
      <c r="F136" s="124"/>
      <c r="G136" s="124"/>
    </row>
    <row r="137" spans="1:7" ht="17.25" customHeight="1">
      <c r="A137" s="40">
        <v>1006</v>
      </c>
      <c r="B137" s="40">
        <v>1</v>
      </c>
      <c r="C137" s="40" t="s">
        <v>199</v>
      </c>
      <c r="D137" s="40" t="s">
        <v>297</v>
      </c>
      <c r="E137" s="40">
        <v>72</v>
      </c>
      <c r="F137" s="124"/>
      <c r="G137" s="124"/>
    </row>
    <row r="138" spans="1:7" ht="17.25" customHeight="1">
      <c r="A138" s="40">
        <v>1007</v>
      </c>
      <c r="B138" s="40">
        <v>2</v>
      </c>
      <c r="C138" s="40" t="s">
        <v>218</v>
      </c>
      <c r="D138" s="40" t="s">
        <v>298</v>
      </c>
      <c r="E138" s="40">
        <v>213</v>
      </c>
      <c r="F138" s="124"/>
      <c r="G138" s="124"/>
    </row>
    <row r="139" spans="1:7" ht="17.25" customHeight="1">
      <c r="A139" s="40"/>
      <c r="B139" s="179">
        <f>SUM(B136:B138)</f>
        <v>7</v>
      </c>
      <c r="C139" s="179"/>
      <c r="D139" s="179"/>
      <c r="E139" s="179">
        <f>SUM(E136:E138)</f>
        <v>711</v>
      </c>
      <c r="F139" s="124"/>
      <c r="G139" s="124"/>
    </row>
    <row r="140" spans="1:7" ht="17.25" customHeight="1">
      <c r="A140" s="292" t="s">
        <v>198</v>
      </c>
      <c r="B140" s="293"/>
      <c r="C140" s="294"/>
      <c r="D140" s="40"/>
      <c r="E140" s="39"/>
      <c r="F140" s="124"/>
      <c r="G140" s="124"/>
    </row>
    <row r="141" spans="1:8" ht="17.25" customHeight="1">
      <c r="A141" s="69">
        <v>1003</v>
      </c>
      <c r="B141" s="89">
        <v>27</v>
      </c>
      <c r="C141" s="69" t="s">
        <v>199</v>
      </c>
      <c r="D141" s="40" t="s">
        <v>299</v>
      </c>
      <c r="E141" s="69">
        <v>2471</v>
      </c>
      <c r="F141" s="124"/>
      <c r="G141" s="131">
        <f>B141+B142+B144+B145</f>
        <v>41</v>
      </c>
      <c r="H141" s="96">
        <f>B141+B142+B144+B145</f>
        <v>41</v>
      </c>
    </row>
    <row r="142" spans="1:8" ht="17.25" customHeight="1">
      <c r="A142" s="69">
        <v>1004</v>
      </c>
      <c r="B142" s="89">
        <v>3</v>
      </c>
      <c r="C142" s="69" t="s">
        <v>199</v>
      </c>
      <c r="D142" s="40" t="s">
        <v>300</v>
      </c>
      <c r="E142" s="69">
        <v>264</v>
      </c>
      <c r="F142" s="124"/>
      <c r="G142" s="124"/>
      <c r="H142" s="96">
        <f>B143+B146</f>
        <v>2</v>
      </c>
    </row>
    <row r="143" spans="1:7" ht="17.25" customHeight="1">
      <c r="A143" s="69">
        <v>1005</v>
      </c>
      <c r="B143" s="89">
        <v>1</v>
      </c>
      <c r="C143" s="69" t="s">
        <v>209</v>
      </c>
      <c r="D143" s="40" t="s">
        <v>289</v>
      </c>
      <c r="E143" s="69">
        <v>100</v>
      </c>
      <c r="F143" s="124"/>
      <c r="G143" s="124"/>
    </row>
    <row r="144" spans="1:7" ht="17.25" customHeight="1">
      <c r="A144" s="69">
        <v>1009</v>
      </c>
      <c r="B144" s="89">
        <v>8</v>
      </c>
      <c r="C144" s="69" t="s">
        <v>199</v>
      </c>
      <c r="D144" s="40" t="s">
        <v>290</v>
      </c>
      <c r="E144" s="69">
        <v>734</v>
      </c>
      <c r="F144" s="124"/>
      <c r="G144" s="124"/>
    </row>
    <row r="145" spans="1:7" ht="17.25" customHeight="1">
      <c r="A145" s="69">
        <v>1010</v>
      </c>
      <c r="B145" s="89">
        <v>3</v>
      </c>
      <c r="C145" s="69" t="s">
        <v>199</v>
      </c>
      <c r="D145" s="40" t="s">
        <v>300</v>
      </c>
      <c r="E145" s="69">
        <v>254</v>
      </c>
      <c r="F145" s="124"/>
      <c r="G145" s="124"/>
    </row>
    <row r="146" spans="1:7" ht="17.25" customHeight="1">
      <c r="A146" s="69">
        <v>1011</v>
      </c>
      <c r="B146" s="89">
        <v>1</v>
      </c>
      <c r="C146" s="69" t="s">
        <v>218</v>
      </c>
      <c r="D146" s="40" t="s">
        <v>289</v>
      </c>
      <c r="E146" s="69">
        <v>100</v>
      </c>
      <c r="F146" s="124"/>
      <c r="G146" s="124"/>
    </row>
    <row r="147" spans="1:7" ht="17.25" customHeight="1">
      <c r="A147" s="40"/>
      <c r="B147" s="179">
        <f>SUM(B141:B146)</f>
        <v>43</v>
      </c>
      <c r="C147" s="179"/>
      <c r="D147" s="179"/>
      <c r="E147" s="182">
        <f>SUM(E141:E146)</f>
        <v>3923</v>
      </c>
      <c r="F147" s="124"/>
      <c r="G147" s="124"/>
    </row>
    <row r="148" spans="1:7" ht="17.25" customHeight="1">
      <c r="A148" s="292" t="s">
        <v>211</v>
      </c>
      <c r="B148" s="293"/>
      <c r="C148" s="294"/>
      <c r="D148" s="179"/>
      <c r="E148" s="182"/>
      <c r="F148" s="124"/>
      <c r="G148" s="124"/>
    </row>
    <row r="149" spans="1:7" ht="17.25" customHeight="1">
      <c r="A149" s="69">
        <v>1008</v>
      </c>
      <c r="B149" s="89">
        <v>1</v>
      </c>
      <c r="C149" s="69" t="s">
        <v>199</v>
      </c>
      <c r="D149" s="40" t="s">
        <v>289</v>
      </c>
      <c r="E149" s="69">
        <v>45</v>
      </c>
      <c r="F149" s="124"/>
      <c r="G149" s="124"/>
    </row>
    <row r="150" spans="1:7" ht="17.25" customHeight="1">
      <c r="A150" s="40"/>
      <c r="B150" s="179">
        <f>B149</f>
        <v>1</v>
      </c>
      <c r="C150" s="179"/>
      <c r="D150" s="179"/>
      <c r="E150" s="179">
        <f>E149</f>
        <v>45</v>
      </c>
      <c r="F150" s="124"/>
      <c r="G150" s="124"/>
    </row>
    <row r="151" spans="1:7" ht="17.25" customHeight="1">
      <c r="A151" s="179" t="s">
        <v>14</v>
      </c>
      <c r="B151" s="120">
        <f>B139+B147+B150</f>
        <v>51</v>
      </c>
      <c r="C151" s="120"/>
      <c r="D151" s="120"/>
      <c r="E151" s="120">
        <f>E139+E147+E150</f>
        <v>4679</v>
      </c>
      <c r="F151" s="124"/>
      <c r="G151" s="124"/>
    </row>
    <row r="152" spans="1:7" ht="17.25" customHeight="1">
      <c r="A152" s="182"/>
      <c r="B152" s="121"/>
      <c r="C152" s="122"/>
      <c r="D152" s="120"/>
      <c r="E152" s="120"/>
      <c r="F152" s="124"/>
      <c r="G152" s="124"/>
    </row>
    <row r="153" spans="1:7" ht="34.5" customHeight="1">
      <c r="A153" s="304" t="s">
        <v>550</v>
      </c>
      <c r="B153" s="311"/>
      <c r="C153" s="311"/>
      <c r="D153" s="311"/>
      <c r="E153" s="311"/>
      <c r="F153" s="124"/>
      <c r="G153" s="124"/>
    </row>
    <row r="154" spans="1:7" ht="26.25" customHeight="1">
      <c r="A154" s="40" t="s">
        <v>193</v>
      </c>
      <c r="B154" s="40" t="s">
        <v>194</v>
      </c>
      <c r="C154" s="40" t="s">
        <v>195</v>
      </c>
      <c r="D154" s="40" t="s">
        <v>196</v>
      </c>
      <c r="E154" s="39" t="s">
        <v>197</v>
      </c>
      <c r="F154" s="124"/>
      <c r="G154" s="124"/>
    </row>
    <row r="155" spans="1:7" ht="17.25" customHeight="1">
      <c r="A155" s="292" t="s">
        <v>204</v>
      </c>
      <c r="B155" s="293"/>
      <c r="C155" s="294"/>
      <c r="D155" s="40"/>
      <c r="E155" s="39"/>
      <c r="F155" s="124"/>
      <c r="G155" s="124"/>
    </row>
    <row r="156" spans="1:7" ht="18" customHeight="1">
      <c r="A156" s="40">
        <v>1012</v>
      </c>
      <c r="B156" s="166">
        <v>1</v>
      </c>
      <c r="C156" s="166" t="s">
        <v>217</v>
      </c>
      <c r="D156" s="166" t="s">
        <v>237</v>
      </c>
      <c r="E156" s="102">
        <v>56</v>
      </c>
      <c r="F156" s="124"/>
      <c r="G156" s="124"/>
    </row>
    <row r="157" spans="1:7" ht="17.25" customHeight="1">
      <c r="A157" s="186">
        <v>1013</v>
      </c>
      <c r="B157" s="167">
        <v>1</v>
      </c>
      <c r="C157" s="167" t="s">
        <v>199</v>
      </c>
      <c r="D157" s="40" t="s">
        <v>315</v>
      </c>
      <c r="E157" s="167">
        <v>72</v>
      </c>
      <c r="F157" s="124"/>
      <c r="G157" s="124"/>
    </row>
    <row r="158" spans="1:7" ht="17.25" customHeight="1">
      <c r="A158" s="186">
        <v>1014</v>
      </c>
      <c r="B158" s="167">
        <v>5</v>
      </c>
      <c r="C158" s="167" t="s">
        <v>218</v>
      </c>
      <c r="D158" s="40" t="s">
        <v>316</v>
      </c>
      <c r="E158" s="167">
        <v>528</v>
      </c>
      <c r="F158" s="124"/>
      <c r="G158" s="124"/>
    </row>
    <row r="159" spans="1:7" ht="17.25" customHeight="1">
      <c r="A159" s="40"/>
      <c r="B159" s="179">
        <f>SUM(B156:B158)</f>
        <v>7</v>
      </c>
      <c r="C159" s="179"/>
      <c r="D159" s="179"/>
      <c r="E159" s="179">
        <f>SUM(E156:E158)</f>
        <v>656</v>
      </c>
      <c r="F159" s="124"/>
      <c r="G159" s="124"/>
    </row>
    <row r="160" spans="1:7" ht="17.25" customHeight="1">
      <c r="A160" s="292" t="s">
        <v>198</v>
      </c>
      <c r="B160" s="293"/>
      <c r="C160" s="294"/>
      <c r="D160" s="40"/>
      <c r="E160" s="39"/>
      <c r="F160" s="124"/>
      <c r="G160" s="124"/>
    </row>
    <row r="161" spans="1:7" ht="17.25" customHeight="1">
      <c r="A161" s="40">
        <v>1020</v>
      </c>
      <c r="B161" s="59">
        <v>10</v>
      </c>
      <c r="C161" s="180" t="s">
        <v>318</v>
      </c>
      <c r="D161" s="59" t="s">
        <v>319</v>
      </c>
      <c r="E161" s="59">
        <v>1765</v>
      </c>
      <c r="F161" s="124"/>
      <c r="G161" s="124"/>
    </row>
    <row r="162" spans="1:7" ht="17.25" customHeight="1">
      <c r="A162" s="69">
        <v>1016</v>
      </c>
      <c r="B162" s="89">
        <v>2</v>
      </c>
      <c r="C162" s="69" t="s">
        <v>217</v>
      </c>
      <c r="D162" s="102" t="s">
        <v>264</v>
      </c>
      <c r="E162" s="103">
        <v>84</v>
      </c>
      <c r="F162" s="124"/>
      <c r="G162" s="124"/>
    </row>
    <row r="163" spans="1:7" ht="17.25" customHeight="1">
      <c r="A163" s="69">
        <v>1017</v>
      </c>
      <c r="B163" s="89">
        <v>19</v>
      </c>
      <c r="C163" s="69" t="s">
        <v>199</v>
      </c>
      <c r="D163" s="102" t="s">
        <v>317</v>
      </c>
      <c r="E163" s="103">
        <v>1705</v>
      </c>
      <c r="F163" s="124"/>
      <c r="G163" s="124"/>
    </row>
    <row r="164" spans="1:7" ht="17.25" customHeight="1">
      <c r="A164" s="69">
        <v>1018</v>
      </c>
      <c r="B164" s="89">
        <v>3</v>
      </c>
      <c r="C164" s="69" t="s">
        <v>199</v>
      </c>
      <c r="D164" s="102" t="s">
        <v>220</v>
      </c>
      <c r="E164" s="103">
        <v>254</v>
      </c>
      <c r="F164" s="124"/>
      <c r="G164" s="124"/>
    </row>
    <row r="165" spans="1:7" ht="17.25" customHeight="1">
      <c r="A165" s="69">
        <v>1019</v>
      </c>
      <c r="B165" s="89">
        <v>1</v>
      </c>
      <c r="C165" s="69" t="s">
        <v>218</v>
      </c>
      <c r="D165" s="102" t="s">
        <v>219</v>
      </c>
      <c r="E165" s="103">
        <v>100</v>
      </c>
      <c r="F165" s="124"/>
      <c r="G165" s="124"/>
    </row>
    <row r="166" spans="1:7" ht="17.25" customHeight="1">
      <c r="A166" s="40"/>
      <c r="B166" s="179">
        <f>SUM(B161:B165)</f>
        <v>35</v>
      </c>
      <c r="C166" s="179"/>
      <c r="D166" s="179"/>
      <c r="E166" s="179">
        <f>SUM(E161:E165)</f>
        <v>3908</v>
      </c>
      <c r="F166" s="124"/>
      <c r="G166" s="124"/>
    </row>
    <row r="167" spans="1:7" ht="17.25" customHeight="1">
      <c r="A167" s="292" t="s">
        <v>211</v>
      </c>
      <c r="B167" s="293"/>
      <c r="C167" s="294"/>
      <c r="D167" s="147"/>
      <c r="E167" s="179"/>
      <c r="F167" s="124"/>
      <c r="G167" s="124"/>
    </row>
    <row r="168" spans="1:7" ht="17.25" customHeight="1">
      <c r="A168" s="69">
        <v>1015</v>
      </c>
      <c r="B168" s="89">
        <v>1</v>
      </c>
      <c r="C168" s="69" t="s">
        <v>199</v>
      </c>
      <c r="D168" s="102" t="s">
        <v>219</v>
      </c>
      <c r="E168" s="103">
        <v>45</v>
      </c>
      <c r="F168" s="124"/>
      <c r="G168" s="124"/>
    </row>
    <row r="169" spans="1:7" ht="17.25" customHeight="1">
      <c r="A169" s="40"/>
      <c r="B169" s="179">
        <f>B168</f>
        <v>1</v>
      </c>
      <c r="C169" s="179"/>
      <c r="D169" s="179"/>
      <c r="E169" s="179">
        <f>E168</f>
        <v>45</v>
      </c>
      <c r="F169" s="124"/>
      <c r="G169" s="124"/>
    </row>
    <row r="170" spans="1:7" ht="17.25" customHeight="1">
      <c r="A170" s="179" t="s">
        <v>14</v>
      </c>
      <c r="B170" s="120">
        <f>B159+B166+B169</f>
        <v>43</v>
      </c>
      <c r="C170" s="120"/>
      <c r="D170" s="120"/>
      <c r="E170" s="120">
        <f>E159+E166+E169</f>
        <v>4609</v>
      </c>
      <c r="F170" s="124"/>
      <c r="G170" s="124"/>
    </row>
    <row r="171" spans="1:7" ht="17.25" customHeight="1">
      <c r="A171" s="182"/>
      <c r="B171" s="121"/>
      <c r="C171" s="122"/>
      <c r="D171" s="120"/>
      <c r="E171" s="120"/>
      <c r="F171" s="124"/>
      <c r="G171" s="124"/>
    </row>
    <row r="172" spans="1:7" ht="26.25" customHeight="1">
      <c r="A172" s="304" t="s">
        <v>551</v>
      </c>
      <c r="B172" s="311"/>
      <c r="C172" s="311"/>
      <c r="D172" s="311"/>
      <c r="E172" s="311"/>
      <c r="F172" s="124"/>
      <c r="G172" s="124"/>
    </row>
    <row r="173" spans="1:7" ht="29.25" customHeight="1">
      <c r="A173" s="40" t="s">
        <v>193</v>
      </c>
      <c r="B173" s="40" t="s">
        <v>194</v>
      </c>
      <c r="C173" s="40" t="s">
        <v>195</v>
      </c>
      <c r="D173" s="40" t="s">
        <v>196</v>
      </c>
      <c r="E173" s="39" t="s">
        <v>197</v>
      </c>
      <c r="F173" s="124"/>
      <c r="G173" s="124"/>
    </row>
    <row r="174" spans="1:7" ht="19.5" customHeight="1">
      <c r="A174" s="292" t="s">
        <v>204</v>
      </c>
      <c r="B174" s="293"/>
      <c r="C174" s="294"/>
      <c r="D174" s="40"/>
      <c r="E174" s="39"/>
      <c r="F174" s="124"/>
      <c r="G174" s="124"/>
    </row>
    <row r="175" spans="1:7" ht="27.75">
      <c r="A175" s="40">
        <v>1021</v>
      </c>
      <c r="B175" s="166">
        <v>11</v>
      </c>
      <c r="C175" s="167" t="s">
        <v>218</v>
      </c>
      <c r="D175" s="40" t="s">
        <v>322</v>
      </c>
      <c r="E175" s="167">
        <v>1147</v>
      </c>
      <c r="F175" s="124"/>
      <c r="G175" s="124"/>
    </row>
    <row r="176" spans="1:7" ht="17.25" customHeight="1">
      <c r="A176" s="40"/>
      <c r="B176" s="179">
        <f>SUM(B175:B175)</f>
        <v>11</v>
      </c>
      <c r="C176" s="179"/>
      <c r="D176" s="179"/>
      <c r="E176" s="179">
        <f>SUM(E175:E175)</f>
        <v>1147</v>
      </c>
      <c r="F176" s="124"/>
      <c r="G176" s="124"/>
    </row>
    <row r="177" spans="1:7" ht="17.25" customHeight="1">
      <c r="A177" s="292" t="s">
        <v>198</v>
      </c>
      <c r="B177" s="293"/>
      <c r="C177" s="294"/>
      <c r="D177" s="40"/>
      <c r="E177" s="39"/>
      <c r="F177" s="124"/>
      <c r="G177" s="124"/>
    </row>
    <row r="178" spans="1:7" ht="21" customHeight="1">
      <c r="A178" s="69">
        <v>1022</v>
      </c>
      <c r="B178" s="89">
        <v>25</v>
      </c>
      <c r="C178" s="168" t="s">
        <v>327</v>
      </c>
      <c r="D178" s="102" t="s">
        <v>323</v>
      </c>
      <c r="E178" s="103">
        <v>2568</v>
      </c>
      <c r="F178" s="124"/>
      <c r="G178" s="124"/>
    </row>
    <row r="179" spans="1:7" ht="28.5" customHeight="1">
      <c r="A179" s="69">
        <v>1023</v>
      </c>
      <c r="B179" s="89">
        <v>25</v>
      </c>
      <c r="C179" s="168" t="s">
        <v>213</v>
      </c>
      <c r="D179" s="102" t="s">
        <v>324</v>
      </c>
      <c r="E179" s="103">
        <v>2601</v>
      </c>
      <c r="F179" s="124"/>
      <c r="G179" s="124"/>
    </row>
    <row r="180" spans="1:7" ht="21" customHeight="1">
      <c r="A180" s="69">
        <v>1024</v>
      </c>
      <c r="B180" s="89">
        <v>20</v>
      </c>
      <c r="C180" s="168" t="s">
        <v>328</v>
      </c>
      <c r="D180" s="102" t="s">
        <v>325</v>
      </c>
      <c r="E180" s="103">
        <v>3542</v>
      </c>
      <c r="F180" s="124"/>
      <c r="G180" s="124"/>
    </row>
    <row r="181" spans="1:7" ht="21" customHeight="1">
      <c r="A181" s="40">
        <v>1025</v>
      </c>
      <c r="B181" s="59">
        <v>30</v>
      </c>
      <c r="C181" s="180" t="s">
        <v>329</v>
      </c>
      <c r="D181" s="102" t="s">
        <v>326</v>
      </c>
      <c r="E181" s="102">
        <v>7261</v>
      </c>
      <c r="F181" s="124"/>
      <c r="G181" s="124"/>
    </row>
    <row r="182" spans="1:7" ht="22.5" customHeight="1">
      <c r="A182" s="69">
        <v>1027</v>
      </c>
      <c r="B182" s="89">
        <v>1</v>
      </c>
      <c r="C182" s="69" t="s">
        <v>217</v>
      </c>
      <c r="D182" s="102" t="s">
        <v>219</v>
      </c>
      <c r="E182" s="103">
        <v>36</v>
      </c>
      <c r="F182" s="124"/>
      <c r="G182" s="124"/>
    </row>
    <row r="183" spans="1:7" ht="22.5" customHeight="1">
      <c r="A183" s="69">
        <v>1028</v>
      </c>
      <c r="B183" s="89">
        <v>22</v>
      </c>
      <c r="C183" s="69" t="s">
        <v>199</v>
      </c>
      <c r="D183" s="102" t="s">
        <v>330</v>
      </c>
      <c r="E183" s="103">
        <v>1976</v>
      </c>
      <c r="F183" s="124"/>
      <c r="G183" s="124"/>
    </row>
    <row r="184" spans="1:7" ht="22.5" customHeight="1">
      <c r="A184" s="69">
        <v>1029</v>
      </c>
      <c r="B184" s="89">
        <v>11</v>
      </c>
      <c r="C184" s="69" t="s">
        <v>199</v>
      </c>
      <c r="D184" s="102" t="s">
        <v>331</v>
      </c>
      <c r="E184" s="103">
        <v>926</v>
      </c>
      <c r="F184" s="124"/>
      <c r="G184" s="124"/>
    </row>
    <row r="185" spans="1:7" ht="22.5" customHeight="1">
      <c r="A185" s="69">
        <v>1030</v>
      </c>
      <c r="B185" s="89">
        <v>3</v>
      </c>
      <c r="C185" s="69" t="s">
        <v>218</v>
      </c>
      <c r="D185" s="102" t="s">
        <v>220</v>
      </c>
      <c r="E185" s="103">
        <v>300</v>
      </c>
      <c r="F185" s="124"/>
      <c r="G185" s="124"/>
    </row>
    <row r="186" spans="1:7" ht="17.25" customHeight="1">
      <c r="A186" s="40"/>
      <c r="B186" s="179">
        <f>SUM(B178:B185)</f>
        <v>137</v>
      </c>
      <c r="C186" s="179"/>
      <c r="D186" s="179"/>
      <c r="E186" s="179">
        <f>SUM(E178:E185)</f>
        <v>19210</v>
      </c>
      <c r="F186" s="124"/>
      <c r="G186" s="124"/>
    </row>
    <row r="187" spans="1:7" ht="17.25" customHeight="1">
      <c r="A187" s="292" t="s">
        <v>211</v>
      </c>
      <c r="B187" s="293"/>
      <c r="C187" s="294"/>
      <c r="D187" s="179"/>
      <c r="E187" s="179"/>
      <c r="F187" s="124"/>
      <c r="G187" s="124"/>
    </row>
    <row r="188" spans="1:7" ht="16.5" customHeight="1">
      <c r="A188" s="69">
        <v>1026</v>
      </c>
      <c r="B188" s="89">
        <v>1</v>
      </c>
      <c r="C188" s="69" t="s">
        <v>199</v>
      </c>
      <c r="D188" s="102" t="s">
        <v>219</v>
      </c>
      <c r="E188" s="103">
        <v>45</v>
      </c>
      <c r="F188" s="124"/>
      <c r="G188" s="124"/>
    </row>
    <row r="189" spans="1:7" ht="17.25" customHeight="1">
      <c r="A189" s="40"/>
      <c r="B189" s="179">
        <f>B188</f>
        <v>1</v>
      </c>
      <c r="C189" s="179"/>
      <c r="D189" s="179"/>
      <c r="E189" s="179">
        <f>E188</f>
        <v>45</v>
      </c>
      <c r="F189" s="124"/>
      <c r="G189" s="124"/>
    </row>
    <row r="190" spans="1:7" ht="17.25" customHeight="1">
      <c r="A190" s="179" t="s">
        <v>14</v>
      </c>
      <c r="B190" s="120">
        <f>B176+B186+B189</f>
        <v>149</v>
      </c>
      <c r="C190" s="120"/>
      <c r="D190" s="120"/>
      <c r="E190" s="120">
        <f>E176+E186+E189</f>
        <v>20402</v>
      </c>
      <c r="F190" s="124"/>
      <c r="G190" s="124"/>
    </row>
    <row r="191" spans="1:7" ht="17.25" customHeight="1">
      <c r="A191" s="182"/>
      <c r="B191" s="121"/>
      <c r="C191" s="122"/>
      <c r="D191" s="120"/>
      <c r="E191" s="120"/>
      <c r="F191" s="124"/>
      <c r="G191" s="124"/>
    </row>
    <row r="192" spans="1:7" ht="28.5" customHeight="1">
      <c r="A192" s="304" t="s">
        <v>618</v>
      </c>
      <c r="B192" s="311"/>
      <c r="C192" s="311"/>
      <c r="D192" s="311"/>
      <c r="E192" s="311"/>
      <c r="F192" s="124"/>
      <c r="G192" s="124"/>
    </row>
    <row r="193" spans="1:7" ht="24" customHeight="1">
      <c r="A193" s="40" t="s">
        <v>193</v>
      </c>
      <c r="B193" s="40" t="s">
        <v>194</v>
      </c>
      <c r="C193" s="40" t="s">
        <v>195</v>
      </c>
      <c r="D193" s="40" t="s">
        <v>196</v>
      </c>
      <c r="E193" s="39" t="s">
        <v>197</v>
      </c>
      <c r="F193" s="124"/>
      <c r="G193" s="124"/>
    </row>
    <row r="194" spans="1:7" ht="17.25" customHeight="1">
      <c r="A194" s="292" t="s">
        <v>204</v>
      </c>
      <c r="B194" s="293"/>
      <c r="C194" s="294"/>
      <c r="D194" s="40"/>
      <c r="E194" s="39"/>
      <c r="F194" s="124"/>
      <c r="G194" s="124"/>
    </row>
    <row r="195" spans="1:7" ht="17.25" customHeight="1">
      <c r="A195" s="59">
        <v>23108</v>
      </c>
      <c r="B195" s="59">
        <v>4</v>
      </c>
      <c r="C195" s="40" t="s">
        <v>206</v>
      </c>
      <c r="D195" s="40" t="s">
        <v>333</v>
      </c>
      <c r="E195" s="59">
        <v>334</v>
      </c>
      <c r="F195" s="124"/>
      <c r="G195" s="124"/>
    </row>
    <row r="196" spans="1:7" ht="17.25" customHeight="1">
      <c r="A196" s="40"/>
      <c r="B196" s="179">
        <f>SUM(B195:B195)</f>
        <v>4</v>
      </c>
      <c r="C196" s="179"/>
      <c r="D196" s="179"/>
      <c r="E196" s="179">
        <f>SUM(E195:E195)</f>
        <v>334</v>
      </c>
      <c r="F196" s="124"/>
      <c r="G196" s="124"/>
    </row>
    <row r="197" spans="1:7" ht="17.25" customHeight="1">
      <c r="A197" s="292" t="s">
        <v>198</v>
      </c>
      <c r="B197" s="293"/>
      <c r="C197" s="294"/>
      <c r="D197" s="40"/>
      <c r="E197" s="39"/>
      <c r="F197" s="124"/>
      <c r="G197" s="124"/>
    </row>
    <row r="198" spans="1:7" ht="17.25" customHeight="1">
      <c r="A198" s="59">
        <v>23110</v>
      </c>
      <c r="B198" s="59">
        <v>2</v>
      </c>
      <c r="C198" s="59" t="s">
        <v>205</v>
      </c>
      <c r="D198" s="59" t="s">
        <v>335</v>
      </c>
      <c r="E198" s="59">
        <v>108</v>
      </c>
      <c r="F198" s="124"/>
      <c r="G198" s="124"/>
    </row>
    <row r="199" spans="1:7" ht="17.25" customHeight="1">
      <c r="A199" s="40">
        <v>23111</v>
      </c>
      <c r="B199" s="40">
        <v>3</v>
      </c>
      <c r="C199" s="169" t="s">
        <v>221</v>
      </c>
      <c r="D199" s="40" t="s">
        <v>336</v>
      </c>
      <c r="E199" s="40">
        <v>590</v>
      </c>
      <c r="F199" s="124"/>
      <c r="G199" s="124"/>
    </row>
    <row r="200" spans="1:7" ht="17.25" customHeight="1">
      <c r="A200" s="40">
        <v>23112</v>
      </c>
      <c r="B200" s="40">
        <v>1</v>
      </c>
      <c r="C200" s="180" t="s">
        <v>223</v>
      </c>
      <c r="D200" s="40" t="s">
        <v>253</v>
      </c>
      <c r="E200" s="40">
        <v>290</v>
      </c>
      <c r="F200" s="124"/>
      <c r="G200" s="124"/>
    </row>
    <row r="201" spans="1:7" ht="17.25" customHeight="1">
      <c r="A201" s="40">
        <v>23113</v>
      </c>
      <c r="B201" s="40">
        <v>1</v>
      </c>
      <c r="C201" s="180" t="s">
        <v>337</v>
      </c>
      <c r="D201" s="40" t="s">
        <v>338</v>
      </c>
      <c r="E201" s="40">
        <v>430</v>
      </c>
      <c r="F201" s="124">
        <f>B198</f>
        <v>2</v>
      </c>
      <c r="G201" s="124"/>
    </row>
    <row r="202" spans="1:7" ht="17.25" customHeight="1">
      <c r="A202" s="59">
        <v>23115</v>
      </c>
      <c r="B202" s="59">
        <v>30</v>
      </c>
      <c r="C202" s="44" t="s">
        <v>206</v>
      </c>
      <c r="D202" s="202" t="s">
        <v>431</v>
      </c>
      <c r="E202" s="44">
        <v>2273</v>
      </c>
      <c r="F202" s="124">
        <f>B202+B203+B206+B207+B208+B209+B210</f>
        <v>200</v>
      </c>
      <c r="G202" s="124"/>
    </row>
    <row r="203" spans="1:7" ht="17.25" customHeight="1">
      <c r="A203" s="59">
        <v>23116</v>
      </c>
      <c r="B203" s="59">
        <v>30</v>
      </c>
      <c r="C203" s="44" t="s">
        <v>206</v>
      </c>
      <c r="D203" s="202" t="s">
        <v>432</v>
      </c>
      <c r="E203" s="44">
        <v>2254</v>
      </c>
      <c r="F203" s="124">
        <f>B204+B205+B211</f>
        <v>90</v>
      </c>
      <c r="G203" s="124"/>
    </row>
    <row r="204" spans="1:7" ht="17.25" customHeight="1">
      <c r="A204" s="40">
        <v>23125</v>
      </c>
      <c r="B204" s="40">
        <v>30</v>
      </c>
      <c r="C204" s="40" t="s">
        <v>209</v>
      </c>
      <c r="D204" s="40" t="s">
        <v>436</v>
      </c>
      <c r="E204" s="40">
        <v>3018</v>
      </c>
      <c r="F204" s="124"/>
      <c r="G204" s="124"/>
    </row>
    <row r="205" spans="1:7" ht="17.25" customHeight="1">
      <c r="A205" s="40">
        <v>23126</v>
      </c>
      <c r="B205" s="40">
        <v>30</v>
      </c>
      <c r="C205" s="40" t="s">
        <v>209</v>
      </c>
      <c r="D205" s="40" t="s">
        <v>437</v>
      </c>
      <c r="E205" s="40">
        <v>2997</v>
      </c>
      <c r="F205" s="124"/>
      <c r="G205" s="124"/>
    </row>
    <row r="206" spans="1:7" ht="17.25" customHeight="1">
      <c r="A206" s="59">
        <v>23120</v>
      </c>
      <c r="B206" s="59">
        <v>30</v>
      </c>
      <c r="C206" s="44" t="s">
        <v>206</v>
      </c>
      <c r="D206" s="40" t="s">
        <v>443</v>
      </c>
      <c r="E206" s="40">
        <v>2263</v>
      </c>
      <c r="F206" s="124"/>
      <c r="G206" s="124"/>
    </row>
    <row r="207" spans="1:7" ht="17.25" customHeight="1">
      <c r="A207" s="59">
        <v>23121</v>
      </c>
      <c r="B207" s="59">
        <v>30</v>
      </c>
      <c r="C207" s="44" t="s">
        <v>206</v>
      </c>
      <c r="D207" s="40" t="s">
        <v>444</v>
      </c>
      <c r="E207" s="40">
        <v>2269</v>
      </c>
      <c r="F207" s="124"/>
      <c r="G207" s="124"/>
    </row>
    <row r="208" spans="1:7" ht="17.25" customHeight="1">
      <c r="A208" s="59">
        <v>23122</v>
      </c>
      <c r="B208" s="59">
        <v>30</v>
      </c>
      <c r="C208" s="44" t="s">
        <v>206</v>
      </c>
      <c r="D208" s="40" t="s">
        <v>445</v>
      </c>
      <c r="E208" s="59">
        <v>2267</v>
      </c>
      <c r="F208" s="124"/>
      <c r="G208" s="124"/>
    </row>
    <row r="209" spans="1:7" ht="17.25" customHeight="1">
      <c r="A209" s="59">
        <v>23123</v>
      </c>
      <c r="B209" s="59">
        <v>30</v>
      </c>
      <c r="C209" s="44" t="s">
        <v>206</v>
      </c>
      <c r="D209" s="40" t="s">
        <v>446</v>
      </c>
      <c r="E209" s="59">
        <v>2255</v>
      </c>
      <c r="F209" s="124"/>
      <c r="G209" s="124"/>
    </row>
    <row r="210" spans="1:7" ht="17.25" customHeight="1">
      <c r="A210" s="59">
        <v>23124</v>
      </c>
      <c r="B210" s="59">
        <v>20</v>
      </c>
      <c r="C210" s="44" t="s">
        <v>206</v>
      </c>
      <c r="D210" s="59" t="s">
        <v>447</v>
      </c>
      <c r="E210" s="59">
        <v>1501</v>
      </c>
      <c r="F210" s="124"/>
      <c r="G210" s="124"/>
    </row>
    <row r="211" spans="1:7" ht="17.25" customHeight="1">
      <c r="A211" s="40">
        <v>23132</v>
      </c>
      <c r="B211" s="40">
        <v>30</v>
      </c>
      <c r="C211" s="40" t="s">
        <v>209</v>
      </c>
      <c r="D211" s="40" t="s">
        <v>448</v>
      </c>
      <c r="E211" s="40">
        <v>2901</v>
      </c>
      <c r="F211" s="124"/>
      <c r="G211" s="124"/>
    </row>
    <row r="212" spans="1:7" ht="17.25" customHeight="1">
      <c r="A212" s="40"/>
      <c r="B212" s="179">
        <f>SUM(B198:B211)</f>
        <v>297</v>
      </c>
      <c r="C212" s="242"/>
      <c r="D212" s="242"/>
      <c r="E212" s="242">
        <f>SUM(E198:E211)</f>
        <v>25416</v>
      </c>
      <c r="F212" s="124"/>
      <c r="G212" s="124"/>
    </row>
    <row r="213" spans="1:7" ht="17.25" customHeight="1">
      <c r="A213" s="179" t="s">
        <v>14</v>
      </c>
      <c r="B213" s="120">
        <f>B196+B212</f>
        <v>301</v>
      </c>
      <c r="C213" s="120"/>
      <c r="D213" s="120"/>
      <c r="E213" s="120">
        <f>E196+E212</f>
        <v>25750</v>
      </c>
      <c r="F213" s="124"/>
      <c r="G213" s="124"/>
    </row>
    <row r="214" spans="1:7" ht="17.25" customHeight="1">
      <c r="A214" s="182"/>
      <c r="B214" s="121"/>
      <c r="C214" s="122"/>
      <c r="D214" s="120"/>
      <c r="E214" s="120"/>
      <c r="F214" s="124"/>
      <c r="G214" s="124"/>
    </row>
    <row r="215" spans="1:7" ht="26.25" customHeight="1">
      <c r="A215" s="304" t="s">
        <v>552</v>
      </c>
      <c r="B215" s="311"/>
      <c r="C215" s="311"/>
      <c r="D215" s="311"/>
      <c r="E215" s="311"/>
      <c r="F215" s="124"/>
      <c r="G215" s="124"/>
    </row>
    <row r="216" spans="1:7" ht="25.5" customHeight="1">
      <c r="A216" s="40" t="s">
        <v>193</v>
      </c>
      <c r="B216" s="40" t="s">
        <v>194</v>
      </c>
      <c r="C216" s="40" t="s">
        <v>195</v>
      </c>
      <c r="D216" s="40" t="s">
        <v>196</v>
      </c>
      <c r="E216" s="39" t="s">
        <v>197</v>
      </c>
      <c r="F216" s="124"/>
      <c r="G216" s="124"/>
    </row>
    <row r="217" spans="1:7" ht="17.25" customHeight="1">
      <c r="A217" s="292" t="s">
        <v>204</v>
      </c>
      <c r="B217" s="293"/>
      <c r="C217" s="294"/>
      <c r="D217" s="40"/>
      <c r="E217" s="39"/>
      <c r="F217" s="124"/>
      <c r="G217" s="124"/>
    </row>
    <row r="218" spans="1:7" ht="17.25" customHeight="1">
      <c r="A218" s="59">
        <v>23109</v>
      </c>
      <c r="B218" s="59">
        <v>8</v>
      </c>
      <c r="C218" s="40" t="s">
        <v>209</v>
      </c>
      <c r="D218" s="40" t="s">
        <v>334</v>
      </c>
      <c r="E218" s="59">
        <v>894</v>
      </c>
      <c r="F218" s="124"/>
      <c r="G218" s="124"/>
    </row>
    <row r="219" spans="1:7" ht="17.25" customHeight="1">
      <c r="A219" s="40"/>
      <c r="B219" s="179">
        <f>SUM(B218:B218)</f>
        <v>8</v>
      </c>
      <c r="C219" s="179"/>
      <c r="D219" s="179"/>
      <c r="E219" s="179">
        <f>SUM(E218:E218)</f>
        <v>894</v>
      </c>
      <c r="F219" s="124"/>
      <c r="G219" s="124"/>
    </row>
    <row r="220" spans="1:7" ht="17.25" customHeight="1">
      <c r="A220" s="292" t="s">
        <v>198</v>
      </c>
      <c r="B220" s="293"/>
      <c r="C220" s="294"/>
      <c r="D220" s="40"/>
      <c r="E220" s="39"/>
      <c r="F220" s="124"/>
      <c r="G220" s="124"/>
    </row>
    <row r="221" spans="1:7" ht="17.25" customHeight="1">
      <c r="A221" s="59">
        <v>23114</v>
      </c>
      <c r="B221" s="59">
        <v>2</v>
      </c>
      <c r="C221" s="40" t="s">
        <v>209</v>
      </c>
      <c r="D221" s="40" t="s">
        <v>339</v>
      </c>
      <c r="E221" s="59">
        <v>147</v>
      </c>
      <c r="F221" s="124"/>
      <c r="G221" s="124"/>
    </row>
    <row r="222" spans="1:7" ht="17.25" customHeight="1">
      <c r="A222" s="59">
        <v>23114</v>
      </c>
      <c r="B222" s="59">
        <v>1</v>
      </c>
      <c r="C222" s="180" t="s">
        <v>213</v>
      </c>
      <c r="D222" s="69" t="s">
        <v>340</v>
      </c>
      <c r="E222" s="40">
        <v>90</v>
      </c>
      <c r="F222" s="124"/>
      <c r="G222" s="124"/>
    </row>
    <row r="223" spans="1:7" ht="17.25" customHeight="1">
      <c r="A223" s="59">
        <v>23117</v>
      </c>
      <c r="B223" s="59">
        <v>30</v>
      </c>
      <c r="C223" s="44" t="s">
        <v>206</v>
      </c>
      <c r="D223" s="202" t="s">
        <v>433</v>
      </c>
      <c r="E223" s="44">
        <v>2265</v>
      </c>
      <c r="F223" s="124">
        <f>B223+B224+B225</f>
        <v>90</v>
      </c>
      <c r="G223" s="124"/>
    </row>
    <row r="224" spans="1:7" ht="17.25" customHeight="1">
      <c r="A224" s="59">
        <v>23118</v>
      </c>
      <c r="B224" s="59">
        <v>30</v>
      </c>
      <c r="C224" s="44" t="s">
        <v>206</v>
      </c>
      <c r="D224" s="40" t="s">
        <v>434</v>
      </c>
      <c r="E224" s="40">
        <v>2257</v>
      </c>
      <c r="F224" s="124">
        <f>B226+B227+B228+B229+B230+B221</f>
        <v>152</v>
      </c>
      <c r="G224" s="124"/>
    </row>
    <row r="225" spans="1:7" ht="17.25" customHeight="1">
      <c r="A225" s="59">
        <v>23119</v>
      </c>
      <c r="B225" s="59">
        <v>30</v>
      </c>
      <c r="C225" s="44" t="s">
        <v>206</v>
      </c>
      <c r="D225" s="40" t="s">
        <v>435</v>
      </c>
      <c r="E225" s="40">
        <v>2267</v>
      </c>
      <c r="F225" s="124"/>
      <c r="G225" s="124"/>
    </row>
    <row r="226" spans="1:7" ht="17.25" customHeight="1">
      <c r="A226" s="40">
        <v>23127</v>
      </c>
      <c r="B226" s="40">
        <v>30</v>
      </c>
      <c r="C226" s="40" t="s">
        <v>209</v>
      </c>
      <c r="D226" s="40" t="s">
        <v>438</v>
      </c>
      <c r="E226" s="40">
        <v>2947</v>
      </c>
      <c r="F226" s="124"/>
      <c r="G226" s="124"/>
    </row>
    <row r="227" spans="1:7" ht="17.25" customHeight="1">
      <c r="A227" s="40">
        <v>23128</v>
      </c>
      <c r="B227" s="40">
        <v>30</v>
      </c>
      <c r="C227" s="40" t="s">
        <v>209</v>
      </c>
      <c r="D227" s="40" t="s">
        <v>439</v>
      </c>
      <c r="E227" s="40">
        <v>3035</v>
      </c>
      <c r="F227" s="124"/>
      <c r="G227" s="124"/>
    </row>
    <row r="228" spans="1:7" ht="17.25" customHeight="1">
      <c r="A228" s="40">
        <v>23129</v>
      </c>
      <c r="B228" s="40">
        <v>30</v>
      </c>
      <c r="C228" s="40" t="s">
        <v>209</v>
      </c>
      <c r="D228" s="40" t="s">
        <v>440</v>
      </c>
      <c r="E228" s="40">
        <v>2909</v>
      </c>
      <c r="F228" s="124"/>
      <c r="G228" s="124"/>
    </row>
    <row r="229" spans="1:7" ht="17.25" customHeight="1">
      <c r="A229" s="40">
        <v>23130</v>
      </c>
      <c r="B229" s="40">
        <v>30</v>
      </c>
      <c r="C229" s="40" t="s">
        <v>209</v>
      </c>
      <c r="D229" s="40" t="s">
        <v>441</v>
      </c>
      <c r="E229" s="40">
        <v>2980</v>
      </c>
      <c r="F229" s="124"/>
      <c r="G229" s="124"/>
    </row>
    <row r="230" spans="1:7" ht="17.25" customHeight="1">
      <c r="A230" s="40">
        <v>23131</v>
      </c>
      <c r="B230" s="40">
        <v>30</v>
      </c>
      <c r="C230" s="40" t="s">
        <v>209</v>
      </c>
      <c r="D230" s="40" t="s">
        <v>442</v>
      </c>
      <c r="E230" s="40">
        <v>3034</v>
      </c>
      <c r="F230" s="124"/>
      <c r="G230" s="124"/>
    </row>
    <row r="231" spans="1:7" ht="17.25" customHeight="1">
      <c r="A231" s="40"/>
      <c r="B231" s="179">
        <f>SUM(B221:B230)</f>
        <v>243</v>
      </c>
      <c r="C231" s="242"/>
      <c r="D231" s="242"/>
      <c r="E231" s="242">
        <f>SUM(E221:E230)</f>
        <v>21931</v>
      </c>
      <c r="F231" s="124"/>
      <c r="G231" s="124"/>
    </row>
    <row r="232" spans="1:7" ht="17.25" customHeight="1">
      <c r="A232" s="292" t="s">
        <v>211</v>
      </c>
      <c r="B232" s="293"/>
      <c r="C232" s="294"/>
      <c r="D232" s="179"/>
      <c r="E232" s="182"/>
      <c r="F232" s="124"/>
      <c r="G232" s="124"/>
    </row>
    <row r="233" spans="1:7" ht="17.25" customHeight="1">
      <c r="A233" s="42">
        <v>23139</v>
      </c>
      <c r="B233" s="59">
        <v>10</v>
      </c>
      <c r="C233" s="40" t="s">
        <v>199</v>
      </c>
      <c r="D233" s="69" t="s">
        <v>341</v>
      </c>
      <c r="E233" s="40">
        <v>675</v>
      </c>
      <c r="F233" s="124"/>
      <c r="G233" s="124"/>
    </row>
    <row r="234" spans="1:7" ht="17.25" customHeight="1">
      <c r="A234" s="40"/>
      <c r="B234" s="179">
        <f>B233</f>
        <v>10</v>
      </c>
      <c r="C234" s="179"/>
      <c r="D234" s="179"/>
      <c r="E234" s="179">
        <f>E233</f>
        <v>675</v>
      </c>
      <c r="F234" s="124"/>
      <c r="G234" s="124"/>
    </row>
    <row r="235" spans="1:7" ht="17.25" customHeight="1">
      <c r="A235" s="179" t="s">
        <v>14</v>
      </c>
      <c r="B235" s="120">
        <f>B219+B231+B234</f>
        <v>261</v>
      </c>
      <c r="C235" s="120"/>
      <c r="D235" s="120"/>
      <c r="E235" s="120">
        <f>E219+E231+E234</f>
        <v>23500</v>
      </c>
      <c r="F235" s="124"/>
      <c r="G235" s="124"/>
    </row>
    <row r="236" spans="1:7" ht="17.25" customHeight="1">
      <c r="A236" s="182"/>
      <c r="B236" s="121"/>
      <c r="C236" s="122"/>
      <c r="D236" s="120"/>
      <c r="E236" s="120"/>
      <c r="F236" s="124"/>
      <c r="G236" s="124"/>
    </row>
    <row r="237" spans="1:7" ht="33.75" customHeight="1">
      <c r="A237" s="304" t="s">
        <v>619</v>
      </c>
      <c r="B237" s="311"/>
      <c r="C237" s="311"/>
      <c r="D237" s="311"/>
      <c r="E237" s="311"/>
      <c r="F237" s="124"/>
      <c r="G237" s="124"/>
    </row>
    <row r="238" spans="1:7" ht="23.25" customHeight="1">
      <c r="A238" s="40" t="s">
        <v>193</v>
      </c>
      <c r="B238" s="40" t="s">
        <v>194</v>
      </c>
      <c r="C238" s="40" t="s">
        <v>195</v>
      </c>
      <c r="D238" s="40" t="s">
        <v>196</v>
      </c>
      <c r="E238" s="39" t="s">
        <v>197</v>
      </c>
      <c r="F238" s="124"/>
      <c r="G238" s="124"/>
    </row>
    <row r="239" spans="1:7" ht="17.25" customHeight="1">
      <c r="A239" s="292" t="s">
        <v>204</v>
      </c>
      <c r="B239" s="293"/>
      <c r="C239" s="294"/>
      <c r="D239" s="40"/>
      <c r="E239" s="39"/>
      <c r="F239" s="124"/>
      <c r="G239" s="124"/>
    </row>
    <row r="240" spans="1:7" ht="17.25" customHeight="1">
      <c r="A240" s="69">
        <v>2</v>
      </c>
      <c r="B240" s="89">
        <v>2</v>
      </c>
      <c r="C240" s="59" t="s">
        <v>205</v>
      </c>
      <c r="D240" s="167" t="s">
        <v>344</v>
      </c>
      <c r="E240" s="69">
        <v>116</v>
      </c>
      <c r="F240" s="124"/>
      <c r="G240" s="124"/>
    </row>
    <row r="241" spans="1:7" ht="17.25" customHeight="1">
      <c r="A241" s="69">
        <v>3</v>
      </c>
      <c r="B241" s="59">
        <v>8</v>
      </c>
      <c r="C241" s="89" t="s">
        <v>206</v>
      </c>
      <c r="D241" s="59" t="s">
        <v>345</v>
      </c>
      <c r="E241" s="40">
        <v>646</v>
      </c>
      <c r="F241" s="124"/>
      <c r="G241" s="124"/>
    </row>
    <row r="242" spans="1:7" ht="17.25" customHeight="1">
      <c r="A242" s="69">
        <v>4</v>
      </c>
      <c r="B242" s="89">
        <v>12</v>
      </c>
      <c r="C242" s="59" t="s">
        <v>209</v>
      </c>
      <c r="D242" s="69" t="s">
        <v>346</v>
      </c>
      <c r="E242" s="69">
        <v>1335</v>
      </c>
      <c r="F242" s="124"/>
      <c r="G242" s="124"/>
    </row>
    <row r="243" spans="1:7" ht="17.25" customHeight="1">
      <c r="A243" s="69">
        <v>5</v>
      </c>
      <c r="B243" s="40">
        <v>2</v>
      </c>
      <c r="C243" s="180" t="s">
        <v>352</v>
      </c>
      <c r="D243" s="102" t="s">
        <v>347</v>
      </c>
      <c r="E243" s="166">
        <v>1300</v>
      </c>
      <c r="F243" s="124"/>
      <c r="G243" s="124"/>
    </row>
    <row r="244" spans="1:7" ht="17.25" customHeight="1">
      <c r="A244" s="69">
        <v>6</v>
      </c>
      <c r="B244" s="101">
        <v>2</v>
      </c>
      <c r="C244" s="105" t="s">
        <v>353</v>
      </c>
      <c r="D244" s="101" t="s">
        <v>348</v>
      </c>
      <c r="E244" s="101">
        <v>2000</v>
      </c>
      <c r="F244" s="124"/>
      <c r="G244" s="124"/>
    </row>
    <row r="245" spans="1:7" ht="17.25" customHeight="1">
      <c r="A245" s="40"/>
      <c r="B245" s="179">
        <f>SUM(B240:B244)</f>
        <v>26</v>
      </c>
      <c r="C245" s="179"/>
      <c r="D245" s="179"/>
      <c r="E245" s="179">
        <f>SUM(E240:E244)</f>
        <v>5397</v>
      </c>
      <c r="F245" s="124"/>
      <c r="G245" s="124"/>
    </row>
    <row r="246" spans="1:7" ht="17.25" customHeight="1">
      <c r="A246" s="292" t="s">
        <v>198</v>
      </c>
      <c r="B246" s="293"/>
      <c r="C246" s="294"/>
      <c r="D246" s="40"/>
      <c r="E246" s="39"/>
      <c r="F246" s="124"/>
      <c r="G246" s="124"/>
    </row>
    <row r="247" spans="1:7" ht="17.25" customHeight="1">
      <c r="A247" s="69">
        <v>7</v>
      </c>
      <c r="B247" s="59">
        <v>3</v>
      </c>
      <c r="C247" s="40" t="s">
        <v>205</v>
      </c>
      <c r="D247" s="69" t="s">
        <v>349</v>
      </c>
      <c r="E247" s="40">
        <v>150</v>
      </c>
      <c r="F247" s="124"/>
      <c r="G247" s="124"/>
    </row>
    <row r="248" spans="1:7" ht="17.25" customHeight="1">
      <c r="A248" s="40">
        <v>8</v>
      </c>
      <c r="B248" s="59">
        <v>11</v>
      </c>
      <c r="C248" s="125" t="s">
        <v>213</v>
      </c>
      <c r="D248" s="166" t="s">
        <v>421</v>
      </c>
      <c r="E248" s="40">
        <v>1229</v>
      </c>
      <c r="F248" s="124"/>
      <c r="G248" s="124"/>
    </row>
    <row r="249" spans="1:7" ht="17.25" customHeight="1">
      <c r="A249" s="40">
        <v>9</v>
      </c>
      <c r="B249" s="40">
        <v>6</v>
      </c>
      <c r="C249" s="125" t="s">
        <v>221</v>
      </c>
      <c r="D249" s="166" t="s">
        <v>422</v>
      </c>
      <c r="E249" s="40">
        <v>1229</v>
      </c>
      <c r="F249" s="124"/>
      <c r="G249" s="124"/>
    </row>
    <row r="250" spans="1:7" ht="17.25" customHeight="1">
      <c r="A250" s="130">
        <v>10</v>
      </c>
      <c r="B250" s="101">
        <v>9</v>
      </c>
      <c r="C250" s="105" t="s">
        <v>223</v>
      </c>
      <c r="D250" s="101" t="s">
        <v>351</v>
      </c>
      <c r="E250" s="101">
        <v>2357</v>
      </c>
      <c r="F250" s="124"/>
      <c r="G250" s="124"/>
    </row>
    <row r="251" spans="1:7" ht="17.25" customHeight="1">
      <c r="A251" s="40"/>
      <c r="B251" s="179">
        <f>SUM(B247:B250)</f>
        <v>29</v>
      </c>
      <c r="C251" s="179"/>
      <c r="D251" s="179"/>
      <c r="E251" s="179">
        <f>SUM(E247:E250)</f>
        <v>4965</v>
      </c>
      <c r="F251" s="124"/>
      <c r="G251" s="124"/>
    </row>
    <row r="252" spans="1:7" ht="17.25" customHeight="1">
      <c r="A252" s="292" t="s">
        <v>210</v>
      </c>
      <c r="B252" s="293"/>
      <c r="C252" s="294"/>
      <c r="D252" s="179"/>
      <c r="E252" s="182"/>
      <c r="F252" s="124"/>
      <c r="G252" s="124"/>
    </row>
    <row r="253" spans="1:7" ht="17.25" customHeight="1">
      <c r="A253" s="69">
        <v>1</v>
      </c>
      <c r="B253" s="89">
        <v>3</v>
      </c>
      <c r="C253" s="89" t="s">
        <v>206</v>
      </c>
      <c r="D253" s="69" t="s">
        <v>350</v>
      </c>
      <c r="E253" s="69">
        <v>186</v>
      </c>
      <c r="F253" s="124"/>
      <c r="G253" s="124"/>
    </row>
    <row r="254" spans="1:7" ht="17.25" customHeight="1">
      <c r="A254" s="40"/>
      <c r="B254" s="179">
        <f>B253</f>
        <v>3</v>
      </c>
      <c r="C254" s="179"/>
      <c r="D254" s="179"/>
      <c r="E254" s="179">
        <f>E253</f>
        <v>186</v>
      </c>
      <c r="F254" s="124"/>
      <c r="G254" s="124"/>
    </row>
    <row r="255" spans="1:7" ht="17.25" customHeight="1">
      <c r="A255" s="179" t="s">
        <v>14</v>
      </c>
      <c r="B255" s="120">
        <f>B245+B251+B254</f>
        <v>58</v>
      </c>
      <c r="C255" s="120"/>
      <c r="D255" s="120"/>
      <c r="E255" s="120">
        <f>E245+E251+E254</f>
        <v>10548</v>
      </c>
      <c r="F255" s="120"/>
      <c r="G255" s="120"/>
    </row>
    <row r="256" spans="1:7" ht="17.25" customHeight="1">
      <c r="A256" s="182"/>
      <c r="B256" s="121"/>
      <c r="C256" s="122"/>
      <c r="D256" s="120"/>
      <c r="E256" s="120"/>
      <c r="F256" s="124"/>
      <c r="G256" s="124"/>
    </row>
    <row r="257" spans="1:7" ht="31.5" customHeight="1">
      <c r="A257" s="304" t="s">
        <v>620</v>
      </c>
      <c r="B257" s="311"/>
      <c r="C257" s="311"/>
      <c r="D257" s="311"/>
      <c r="E257" s="311"/>
      <c r="F257" s="124"/>
      <c r="G257" s="124"/>
    </row>
    <row r="258" spans="1:7" ht="24" customHeight="1">
      <c r="A258" s="40" t="s">
        <v>193</v>
      </c>
      <c r="B258" s="40" t="s">
        <v>194</v>
      </c>
      <c r="C258" s="40" t="s">
        <v>195</v>
      </c>
      <c r="D258" s="40" t="s">
        <v>196</v>
      </c>
      <c r="E258" s="39" t="s">
        <v>197</v>
      </c>
      <c r="F258" s="124"/>
      <c r="G258" s="124"/>
    </row>
    <row r="259" spans="1:7" ht="17.25" customHeight="1">
      <c r="A259" s="292" t="s">
        <v>204</v>
      </c>
      <c r="B259" s="293"/>
      <c r="C259" s="294"/>
      <c r="D259" s="40"/>
      <c r="E259" s="39"/>
      <c r="F259" s="124"/>
      <c r="G259" s="124"/>
    </row>
    <row r="260" spans="1:7" ht="17.25" customHeight="1">
      <c r="A260" s="106" t="s">
        <v>354</v>
      </c>
      <c r="B260" s="170">
        <v>1</v>
      </c>
      <c r="C260" s="102" t="s">
        <v>206</v>
      </c>
      <c r="D260" s="170" t="s">
        <v>355</v>
      </c>
      <c r="E260" s="170">
        <v>85</v>
      </c>
      <c r="F260" s="124">
        <f>B260+B262</f>
        <v>3</v>
      </c>
      <c r="G260" s="124"/>
    </row>
    <row r="261" spans="1:7" ht="17.25" customHeight="1">
      <c r="A261" s="40" t="s">
        <v>356</v>
      </c>
      <c r="B261" s="102">
        <v>2</v>
      </c>
      <c r="C261" s="102" t="s">
        <v>209</v>
      </c>
      <c r="D261" s="171" t="s">
        <v>357</v>
      </c>
      <c r="E261" s="102">
        <v>244</v>
      </c>
      <c r="F261" s="124">
        <f>B261+B263+B264</f>
        <v>11</v>
      </c>
      <c r="G261" s="124"/>
    </row>
    <row r="262" spans="1:7" ht="17.25" customHeight="1">
      <c r="A262" s="40" t="s">
        <v>479</v>
      </c>
      <c r="B262" s="44">
        <v>2</v>
      </c>
      <c r="C262" s="44" t="s">
        <v>206</v>
      </c>
      <c r="D262" s="44" t="s">
        <v>480</v>
      </c>
      <c r="E262" s="44">
        <v>166</v>
      </c>
      <c r="F262" s="124"/>
      <c r="G262" s="124"/>
    </row>
    <row r="263" spans="1:7" ht="17.25" customHeight="1">
      <c r="A263" s="40" t="s">
        <v>481</v>
      </c>
      <c r="B263" s="44">
        <v>2</v>
      </c>
      <c r="C263" s="44" t="s">
        <v>209</v>
      </c>
      <c r="D263" s="44" t="s">
        <v>482</v>
      </c>
      <c r="E263" s="44">
        <v>212</v>
      </c>
      <c r="F263" s="124"/>
      <c r="G263" s="124"/>
    </row>
    <row r="264" spans="1:7" ht="17.25" customHeight="1">
      <c r="A264" s="106" t="s">
        <v>249</v>
      </c>
      <c r="B264" s="101">
        <v>7</v>
      </c>
      <c r="C264" s="101" t="s">
        <v>209</v>
      </c>
      <c r="D264" s="101" t="s">
        <v>250</v>
      </c>
      <c r="E264" s="101">
        <v>780</v>
      </c>
      <c r="F264" s="124"/>
      <c r="G264" s="124"/>
    </row>
    <row r="265" spans="1:7" ht="17.25" customHeight="1">
      <c r="A265" s="40"/>
      <c r="B265" s="179">
        <f>SUM(B260:B264)</f>
        <v>14</v>
      </c>
      <c r="C265" s="242"/>
      <c r="D265" s="242"/>
      <c r="E265" s="242">
        <f>SUM(E260:E264)</f>
        <v>1487</v>
      </c>
      <c r="F265" s="124"/>
      <c r="G265" s="124"/>
    </row>
    <row r="266" spans="1:7" ht="17.25" customHeight="1">
      <c r="A266" s="292" t="s">
        <v>198</v>
      </c>
      <c r="B266" s="293"/>
      <c r="C266" s="294"/>
      <c r="D266" s="40"/>
      <c r="E266" s="39"/>
      <c r="F266" s="124"/>
      <c r="G266" s="124"/>
    </row>
    <row r="267" spans="1:7" ht="17.25" customHeight="1">
      <c r="A267" s="106" t="s">
        <v>358</v>
      </c>
      <c r="B267" s="59">
        <v>2</v>
      </c>
      <c r="C267" s="125" t="s">
        <v>213</v>
      </c>
      <c r="D267" s="69" t="s">
        <v>359</v>
      </c>
      <c r="E267" s="40">
        <v>234</v>
      </c>
      <c r="F267" s="124"/>
      <c r="G267" s="124"/>
    </row>
    <row r="268" spans="1:7" ht="17.25" customHeight="1">
      <c r="A268" s="106" t="s">
        <v>358</v>
      </c>
      <c r="B268" s="40">
        <v>2</v>
      </c>
      <c r="C268" s="180" t="s">
        <v>221</v>
      </c>
      <c r="D268" s="40" t="s">
        <v>360</v>
      </c>
      <c r="E268" s="40">
        <v>420</v>
      </c>
      <c r="F268" s="124"/>
      <c r="G268" s="124"/>
    </row>
    <row r="269" spans="1:7" ht="17.25" customHeight="1">
      <c r="A269" s="106" t="s">
        <v>358</v>
      </c>
      <c r="B269" s="40">
        <v>2</v>
      </c>
      <c r="C269" s="180" t="s">
        <v>361</v>
      </c>
      <c r="D269" s="40" t="s">
        <v>362</v>
      </c>
      <c r="E269" s="40">
        <v>555</v>
      </c>
      <c r="F269" s="124"/>
      <c r="G269" s="124"/>
    </row>
    <row r="270" spans="1:7" ht="17.25" customHeight="1">
      <c r="A270" s="172" t="s">
        <v>363</v>
      </c>
      <c r="B270" s="89">
        <v>2</v>
      </c>
      <c r="C270" s="69" t="s">
        <v>209</v>
      </c>
      <c r="D270" s="69" t="s">
        <v>364</v>
      </c>
      <c r="E270" s="69">
        <v>165</v>
      </c>
      <c r="F270" s="124"/>
      <c r="G270" s="124"/>
    </row>
    <row r="271" spans="1:7" ht="17.25" customHeight="1">
      <c r="A271" s="40" t="s">
        <v>483</v>
      </c>
      <c r="B271" s="44">
        <v>2</v>
      </c>
      <c r="C271" s="105" t="s">
        <v>221</v>
      </c>
      <c r="D271" s="101" t="s">
        <v>484</v>
      </c>
      <c r="E271" s="101">
        <v>420</v>
      </c>
      <c r="F271" s="124"/>
      <c r="G271" s="124"/>
    </row>
    <row r="272" spans="1:7" ht="17.25" customHeight="1">
      <c r="A272" s="40" t="s">
        <v>483</v>
      </c>
      <c r="B272" s="44">
        <v>2</v>
      </c>
      <c r="C272" s="105" t="s">
        <v>223</v>
      </c>
      <c r="D272" s="101" t="s">
        <v>485</v>
      </c>
      <c r="E272" s="101">
        <v>577</v>
      </c>
      <c r="F272" s="124"/>
      <c r="G272" s="124"/>
    </row>
    <row r="273" spans="1:7" ht="17.25" customHeight="1">
      <c r="A273" s="40" t="s">
        <v>486</v>
      </c>
      <c r="B273" s="44">
        <v>1</v>
      </c>
      <c r="C273" s="105" t="s">
        <v>213</v>
      </c>
      <c r="D273" s="40" t="s">
        <v>224</v>
      </c>
      <c r="E273" s="101">
        <v>115</v>
      </c>
      <c r="F273" s="124"/>
      <c r="G273" s="124"/>
    </row>
    <row r="274" spans="1:7" ht="17.25" customHeight="1">
      <c r="A274" s="106" t="s">
        <v>251</v>
      </c>
      <c r="B274" s="101">
        <v>4</v>
      </c>
      <c r="C274" s="105" t="s">
        <v>213</v>
      </c>
      <c r="D274" s="101" t="s">
        <v>252</v>
      </c>
      <c r="E274" s="101">
        <v>466</v>
      </c>
      <c r="F274" s="124"/>
      <c r="G274" s="124"/>
    </row>
    <row r="275" spans="1:7" ht="17.25" customHeight="1">
      <c r="A275" s="106" t="s">
        <v>251</v>
      </c>
      <c r="B275" s="101">
        <v>1</v>
      </c>
      <c r="C275" s="105" t="s">
        <v>221</v>
      </c>
      <c r="D275" s="101" t="s">
        <v>237</v>
      </c>
      <c r="E275" s="101">
        <v>220</v>
      </c>
      <c r="F275" s="124"/>
      <c r="G275" s="124"/>
    </row>
    <row r="276" spans="1:7" ht="17.25" customHeight="1">
      <c r="A276" s="106" t="s">
        <v>251</v>
      </c>
      <c r="B276" s="101">
        <v>1</v>
      </c>
      <c r="C276" s="105" t="s">
        <v>223</v>
      </c>
      <c r="D276" s="101" t="s">
        <v>253</v>
      </c>
      <c r="E276" s="101">
        <v>295</v>
      </c>
      <c r="F276" s="124"/>
      <c r="G276" s="124"/>
    </row>
    <row r="277" spans="1:7" ht="17.25" customHeight="1">
      <c r="A277" s="106" t="s">
        <v>254</v>
      </c>
      <c r="B277" s="101">
        <v>1</v>
      </c>
      <c r="C277" s="101" t="s">
        <v>209</v>
      </c>
      <c r="D277" s="40" t="s">
        <v>224</v>
      </c>
      <c r="E277" s="101">
        <v>87</v>
      </c>
      <c r="F277" s="124"/>
      <c r="G277" s="124"/>
    </row>
    <row r="278" spans="1:7" ht="17.25" customHeight="1">
      <c r="A278" s="106" t="s">
        <v>255</v>
      </c>
      <c r="B278" s="101">
        <v>1</v>
      </c>
      <c r="C278" s="105" t="s">
        <v>213</v>
      </c>
      <c r="D278" s="40" t="s">
        <v>224</v>
      </c>
      <c r="E278" s="101">
        <v>115</v>
      </c>
      <c r="F278" s="124"/>
      <c r="G278" s="124"/>
    </row>
    <row r="279" spans="1:7" ht="17.25" customHeight="1">
      <c r="A279" s="40"/>
      <c r="B279" s="179">
        <f>SUM(B267:B278)</f>
        <v>21</v>
      </c>
      <c r="C279" s="242"/>
      <c r="D279" s="242"/>
      <c r="E279" s="242">
        <f>SUM(E267:E278)</f>
        <v>3669</v>
      </c>
      <c r="F279" s="124"/>
      <c r="G279" s="124"/>
    </row>
    <row r="280" spans="1:7" ht="17.25" customHeight="1">
      <c r="A280" s="179" t="s">
        <v>14</v>
      </c>
      <c r="B280" s="120">
        <f>B265+B279</f>
        <v>35</v>
      </c>
      <c r="C280" s="120"/>
      <c r="D280" s="120"/>
      <c r="E280" s="120">
        <f>E265+E279</f>
        <v>5156</v>
      </c>
      <c r="F280" s="120"/>
      <c r="G280" s="120"/>
    </row>
    <row r="281" spans="1:7" ht="17.25" customHeight="1">
      <c r="A281" s="182"/>
      <c r="B281" s="121"/>
      <c r="C281" s="122"/>
      <c r="D281" s="120"/>
      <c r="E281" s="120"/>
      <c r="F281" s="173"/>
      <c r="G281" s="173"/>
    </row>
    <row r="282" spans="1:7" ht="27.75" customHeight="1">
      <c r="A282" s="304" t="s">
        <v>621</v>
      </c>
      <c r="B282" s="311"/>
      <c r="C282" s="311"/>
      <c r="D282" s="311"/>
      <c r="E282" s="311"/>
      <c r="F282" s="173"/>
      <c r="G282" s="173"/>
    </row>
    <row r="283" spans="1:7" ht="26.25" customHeight="1">
      <c r="A283" s="40" t="s">
        <v>193</v>
      </c>
      <c r="B283" s="40" t="s">
        <v>194</v>
      </c>
      <c r="C283" s="40" t="s">
        <v>195</v>
      </c>
      <c r="D283" s="40" t="s">
        <v>196</v>
      </c>
      <c r="E283" s="39" t="s">
        <v>197</v>
      </c>
      <c r="F283" s="173"/>
      <c r="G283" s="173"/>
    </row>
    <row r="284" spans="1:7" ht="17.25" customHeight="1">
      <c r="A284" s="292" t="s">
        <v>204</v>
      </c>
      <c r="B284" s="293"/>
      <c r="C284" s="294"/>
      <c r="D284" s="40"/>
      <c r="E284" s="39"/>
      <c r="F284" s="173"/>
      <c r="G284" s="173"/>
    </row>
    <row r="285" spans="1:7" ht="17.25" customHeight="1">
      <c r="A285" s="89">
        <v>1294</v>
      </c>
      <c r="B285" s="89">
        <v>2</v>
      </c>
      <c r="C285" s="89" t="s">
        <v>205</v>
      </c>
      <c r="D285" s="69" t="s">
        <v>365</v>
      </c>
      <c r="E285" s="89">
        <v>110</v>
      </c>
      <c r="F285" s="173"/>
      <c r="G285" s="173"/>
    </row>
    <row r="286" spans="1:7" ht="30" customHeight="1">
      <c r="A286" s="69">
        <v>1295</v>
      </c>
      <c r="B286" s="89">
        <v>18</v>
      </c>
      <c r="C286" s="89" t="s">
        <v>367</v>
      </c>
      <c r="D286" s="69" t="s">
        <v>366</v>
      </c>
      <c r="E286" s="69">
        <v>1398</v>
      </c>
      <c r="F286" s="173"/>
      <c r="G286" s="173"/>
    </row>
    <row r="287" spans="1:7" ht="17.25" customHeight="1">
      <c r="A287" s="40"/>
      <c r="B287" s="179">
        <f>SUM(B285:B286)</f>
        <v>20</v>
      </c>
      <c r="C287" s="179"/>
      <c r="D287" s="179"/>
      <c r="E287" s="179">
        <f>SUM(E285:E286)</f>
        <v>1508</v>
      </c>
      <c r="F287" s="173"/>
      <c r="G287" s="173"/>
    </row>
    <row r="288" spans="1:7" ht="17.25" customHeight="1">
      <c r="A288" s="292" t="s">
        <v>198</v>
      </c>
      <c r="B288" s="293"/>
      <c r="C288" s="294"/>
      <c r="D288" s="40"/>
      <c r="E288" s="39"/>
      <c r="F288" s="173"/>
      <c r="G288" s="173"/>
    </row>
    <row r="289" spans="1:7" ht="31.5" customHeight="1">
      <c r="A289" s="129">
        <v>1298</v>
      </c>
      <c r="B289" s="59">
        <v>28</v>
      </c>
      <c r="C289" s="180" t="s">
        <v>368</v>
      </c>
      <c r="D289" s="40" t="s">
        <v>370</v>
      </c>
      <c r="E289" s="101">
        <v>8400</v>
      </c>
      <c r="F289" s="173"/>
      <c r="G289" s="173"/>
    </row>
    <row r="290" spans="1:7" ht="17.25" customHeight="1">
      <c r="A290" s="128">
        <v>1299</v>
      </c>
      <c r="B290" s="89">
        <v>7</v>
      </c>
      <c r="C290" s="180" t="s">
        <v>369</v>
      </c>
      <c r="D290" s="40" t="s">
        <v>371</v>
      </c>
      <c r="E290" s="101">
        <v>3500</v>
      </c>
      <c r="F290" s="173"/>
      <c r="G290" s="173"/>
    </row>
    <row r="291" spans="1:7" ht="30.75" customHeight="1">
      <c r="A291" s="128">
        <v>1300</v>
      </c>
      <c r="B291" s="89">
        <v>9</v>
      </c>
      <c r="C291" s="190" t="s">
        <v>213</v>
      </c>
      <c r="D291" s="40" t="s">
        <v>372</v>
      </c>
      <c r="E291" s="101">
        <v>1120</v>
      </c>
      <c r="F291" s="173"/>
      <c r="G291" s="173"/>
    </row>
    <row r="292" spans="1:7" ht="27" customHeight="1">
      <c r="A292" s="128">
        <v>1301</v>
      </c>
      <c r="B292" s="89">
        <v>6</v>
      </c>
      <c r="C292" s="190" t="s">
        <v>221</v>
      </c>
      <c r="D292" s="40" t="s">
        <v>373</v>
      </c>
      <c r="E292" s="101">
        <v>1280</v>
      </c>
      <c r="F292" s="173"/>
      <c r="G292" s="173"/>
    </row>
    <row r="293" spans="1:7" ht="30" customHeight="1">
      <c r="A293" s="128">
        <v>1302</v>
      </c>
      <c r="B293" s="89">
        <v>8</v>
      </c>
      <c r="C293" s="190" t="s">
        <v>223</v>
      </c>
      <c r="D293" s="40" t="s">
        <v>374</v>
      </c>
      <c r="E293" s="101">
        <v>2175</v>
      </c>
      <c r="F293" s="173"/>
      <c r="G293" s="173"/>
    </row>
    <row r="294" spans="1:7" ht="17.25" customHeight="1">
      <c r="A294" s="129">
        <v>1296</v>
      </c>
      <c r="B294" s="59">
        <v>25</v>
      </c>
      <c r="C294" s="40" t="s">
        <v>199</v>
      </c>
      <c r="D294" s="102" t="s">
        <v>207</v>
      </c>
      <c r="E294" s="59">
        <v>1418</v>
      </c>
      <c r="F294" s="173"/>
      <c r="G294" s="173"/>
    </row>
    <row r="295" spans="1:7" ht="17.25" customHeight="1">
      <c r="A295" s="191">
        <v>1297</v>
      </c>
      <c r="B295" s="89">
        <v>11</v>
      </c>
      <c r="C295" s="40" t="s">
        <v>199</v>
      </c>
      <c r="D295" s="102" t="s">
        <v>331</v>
      </c>
      <c r="E295" s="89">
        <v>630</v>
      </c>
      <c r="F295" s="173"/>
      <c r="G295" s="173"/>
    </row>
    <row r="296" spans="1:7" ht="17.25" customHeight="1">
      <c r="A296" s="40"/>
      <c r="B296" s="179">
        <f>SUM(B289:B295)</f>
        <v>94</v>
      </c>
      <c r="C296" s="179"/>
      <c r="D296" s="179"/>
      <c r="E296" s="179">
        <f>SUM(E289:E295)</f>
        <v>18523</v>
      </c>
      <c r="F296" s="173"/>
      <c r="G296" s="173"/>
    </row>
    <row r="297" spans="1:7" ht="17.25" customHeight="1">
      <c r="A297" s="179" t="s">
        <v>14</v>
      </c>
      <c r="B297" s="120">
        <f>B287+B296</f>
        <v>114</v>
      </c>
      <c r="C297" s="120"/>
      <c r="D297" s="120"/>
      <c r="E297" s="120">
        <f>E287+E296</f>
        <v>20031</v>
      </c>
      <c r="F297" s="173"/>
      <c r="G297" s="173"/>
    </row>
    <row r="298" spans="1:7" ht="17.25" customHeight="1">
      <c r="A298" s="182"/>
      <c r="B298" s="121"/>
      <c r="C298" s="122"/>
      <c r="D298" s="120"/>
      <c r="E298" s="120"/>
      <c r="F298" s="173"/>
      <c r="G298" s="173"/>
    </row>
    <row r="299" spans="1:7" ht="28.5" customHeight="1">
      <c r="A299" s="304" t="s">
        <v>622</v>
      </c>
      <c r="B299" s="311"/>
      <c r="C299" s="311"/>
      <c r="D299" s="311"/>
      <c r="E299" s="311"/>
      <c r="F299" s="173"/>
      <c r="G299" s="173"/>
    </row>
    <row r="300" spans="1:7" ht="22.5" customHeight="1">
      <c r="A300" s="40" t="s">
        <v>193</v>
      </c>
      <c r="B300" s="40" t="s">
        <v>194</v>
      </c>
      <c r="C300" s="40" t="s">
        <v>195</v>
      </c>
      <c r="D300" s="40" t="s">
        <v>196</v>
      </c>
      <c r="E300" s="39" t="s">
        <v>197</v>
      </c>
      <c r="F300" s="173"/>
      <c r="G300" s="173"/>
    </row>
    <row r="301" spans="1:7" ht="17.25" customHeight="1">
      <c r="A301" s="292" t="s">
        <v>198</v>
      </c>
      <c r="B301" s="293"/>
      <c r="C301" s="294"/>
      <c r="D301" s="179"/>
      <c r="E301" s="182"/>
      <c r="F301" s="173"/>
      <c r="G301" s="173"/>
    </row>
    <row r="302" spans="1:7" ht="17.25" customHeight="1">
      <c r="A302" s="108">
        <v>109</v>
      </c>
      <c r="B302" s="109">
        <v>25</v>
      </c>
      <c r="C302" s="109" t="s">
        <v>199</v>
      </c>
      <c r="D302" s="40" t="s">
        <v>268</v>
      </c>
      <c r="E302" s="130">
        <v>1149</v>
      </c>
      <c r="F302" s="173">
        <f>B302+B303+B306+B307+B308+B309+B310</f>
        <v>155</v>
      </c>
      <c r="G302" s="173"/>
    </row>
    <row r="303" spans="1:7" ht="17.25" customHeight="1">
      <c r="A303" s="109">
        <v>110</v>
      </c>
      <c r="B303" s="109">
        <v>29</v>
      </c>
      <c r="C303" s="109" t="s">
        <v>199</v>
      </c>
      <c r="D303" s="40" t="s">
        <v>269</v>
      </c>
      <c r="E303" s="130">
        <v>1347</v>
      </c>
      <c r="F303" s="173"/>
      <c r="G303" s="173"/>
    </row>
    <row r="304" spans="1:7" ht="17.25" customHeight="1">
      <c r="A304" s="192">
        <v>116</v>
      </c>
      <c r="B304" s="193">
        <v>8</v>
      </c>
      <c r="C304" s="194" t="s">
        <v>314</v>
      </c>
      <c r="D304" s="195" t="s">
        <v>378</v>
      </c>
      <c r="E304" s="196">
        <v>904</v>
      </c>
      <c r="F304" s="173"/>
      <c r="G304" s="173"/>
    </row>
    <row r="305" spans="1:7" ht="35.25" customHeight="1">
      <c r="A305" s="108">
        <v>117</v>
      </c>
      <c r="B305" s="109">
        <v>23</v>
      </c>
      <c r="C305" s="119" t="s">
        <v>221</v>
      </c>
      <c r="D305" s="112" t="s">
        <v>375</v>
      </c>
      <c r="E305" s="111">
        <v>4905</v>
      </c>
      <c r="F305" s="173"/>
      <c r="G305" s="173"/>
    </row>
    <row r="306" spans="1:7" ht="17.25" customHeight="1">
      <c r="A306" s="108">
        <v>111</v>
      </c>
      <c r="B306" s="109">
        <v>25</v>
      </c>
      <c r="C306" s="110" t="s">
        <v>199</v>
      </c>
      <c r="D306" s="112" t="s">
        <v>207</v>
      </c>
      <c r="E306" s="111">
        <v>1122</v>
      </c>
      <c r="F306" s="173"/>
      <c r="G306" s="173"/>
    </row>
    <row r="307" spans="1:7" ht="17.25" customHeight="1">
      <c r="A307" s="109">
        <v>112</v>
      </c>
      <c r="B307" s="109">
        <v>16</v>
      </c>
      <c r="C307" s="110" t="s">
        <v>199</v>
      </c>
      <c r="D307" s="112" t="s">
        <v>376</v>
      </c>
      <c r="E307" s="110">
        <v>732</v>
      </c>
      <c r="F307" s="173"/>
      <c r="G307" s="173"/>
    </row>
    <row r="308" spans="1:7" ht="17.25" customHeight="1">
      <c r="A308" s="108">
        <v>113</v>
      </c>
      <c r="B308" s="109">
        <v>25</v>
      </c>
      <c r="C308" s="110" t="s">
        <v>199</v>
      </c>
      <c r="D308" s="112" t="s">
        <v>207</v>
      </c>
      <c r="E308" s="101">
        <v>1122</v>
      </c>
      <c r="F308" s="173"/>
      <c r="G308" s="173"/>
    </row>
    <row r="309" spans="1:7" ht="17.25" customHeight="1">
      <c r="A309" s="109">
        <v>114</v>
      </c>
      <c r="B309" s="109">
        <v>25</v>
      </c>
      <c r="C309" s="110" t="s">
        <v>199</v>
      </c>
      <c r="D309" s="112" t="s">
        <v>207</v>
      </c>
      <c r="E309" s="101">
        <v>1132</v>
      </c>
      <c r="F309" s="173"/>
      <c r="G309" s="173"/>
    </row>
    <row r="310" spans="1:7" ht="17.25" customHeight="1">
      <c r="A310" s="109">
        <v>115</v>
      </c>
      <c r="B310" s="109">
        <v>10</v>
      </c>
      <c r="C310" s="110" t="s">
        <v>199</v>
      </c>
      <c r="D310" s="112" t="s">
        <v>377</v>
      </c>
      <c r="E310" s="101">
        <v>449</v>
      </c>
      <c r="F310" s="173"/>
      <c r="G310" s="173"/>
    </row>
    <row r="311" spans="1:7" ht="17.25" customHeight="1">
      <c r="A311" s="174"/>
      <c r="B311" s="175">
        <f>SUM(B302:B310)</f>
        <v>186</v>
      </c>
      <c r="C311" s="175"/>
      <c r="D311" s="175"/>
      <c r="E311" s="175">
        <f>SUM(E302:E310)</f>
        <v>12862</v>
      </c>
      <c r="F311" s="173"/>
      <c r="G311" s="173"/>
    </row>
    <row r="312" spans="1:7" ht="17.25" customHeight="1">
      <c r="A312" s="179" t="s">
        <v>14</v>
      </c>
      <c r="B312" s="120">
        <f>B311</f>
        <v>186</v>
      </c>
      <c r="C312" s="120"/>
      <c r="D312" s="120"/>
      <c r="E312" s="120">
        <f>E311</f>
        <v>12862</v>
      </c>
      <c r="F312" s="173"/>
      <c r="G312" s="173"/>
    </row>
    <row r="313" spans="1:7" ht="17.25" customHeight="1">
      <c r="A313" s="182"/>
      <c r="B313" s="121"/>
      <c r="C313" s="122"/>
      <c r="D313" s="120"/>
      <c r="E313" s="120"/>
      <c r="F313" s="173"/>
      <c r="G313" s="173"/>
    </row>
    <row r="314" spans="1:7" ht="26.25" customHeight="1">
      <c r="A314" s="304" t="s">
        <v>623</v>
      </c>
      <c r="B314" s="311"/>
      <c r="C314" s="311"/>
      <c r="D314" s="311"/>
      <c r="E314" s="311"/>
      <c r="F314" s="173"/>
      <c r="G314" s="173"/>
    </row>
    <row r="315" spans="1:7" ht="28.5" customHeight="1">
      <c r="A315" s="40" t="s">
        <v>193</v>
      </c>
      <c r="B315" s="40" t="s">
        <v>194</v>
      </c>
      <c r="C315" s="40" t="s">
        <v>195</v>
      </c>
      <c r="D315" s="40" t="s">
        <v>196</v>
      </c>
      <c r="E315" s="39" t="s">
        <v>197</v>
      </c>
      <c r="F315" s="173"/>
      <c r="G315" s="173"/>
    </row>
    <row r="316" spans="1:7" ht="17.25" customHeight="1">
      <c r="A316" s="292" t="s">
        <v>204</v>
      </c>
      <c r="B316" s="293"/>
      <c r="C316" s="294"/>
      <c r="D316" s="40"/>
      <c r="E316" s="39"/>
      <c r="F316" s="173"/>
      <c r="G316" s="173"/>
    </row>
    <row r="317" spans="1:7" ht="17.25" customHeight="1">
      <c r="A317" s="59" t="s">
        <v>379</v>
      </c>
      <c r="B317" s="59">
        <v>11</v>
      </c>
      <c r="C317" s="59" t="s">
        <v>205</v>
      </c>
      <c r="D317" s="102" t="s">
        <v>380</v>
      </c>
      <c r="E317" s="166">
        <v>653.7</v>
      </c>
      <c r="F317" s="173"/>
      <c r="G317" s="173"/>
    </row>
    <row r="318" spans="1:7" ht="17.25" customHeight="1">
      <c r="A318" s="59" t="s">
        <v>381</v>
      </c>
      <c r="B318" s="59">
        <v>3</v>
      </c>
      <c r="C318" s="59" t="s">
        <v>199</v>
      </c>
      <c r="D318" s="102" t="s">
        <v>382</v>
      </c>
      <c r="E318" s="166">
        <v>235.05</v>
      </c>
      <c r="F318" s="173"/>
      <c r="G318" s="173"/>
    </row>
    <row r="319" spans="1:7" ht="17.25" customHeight="1">
      <c r="A319" s="59" t="s">
        <v>383</v>
      </c>
      <c r="B319" s="59">
        <v>1</v>
      </c>
      <c r="C319" s="40" t="s">
        <v>388</v>
      </c>
      <c r="D319" s="102" t="s">
        <v>389</v>
      </c>
      <c r="E319" s="166">
        <v>50</v>
      </c>
      <c r="F319" s="173"/>
      <c r="G319" s="173"/>
    </row>
    <row r="320" spans="1:7" ht="17.25" customHeight="1">
      <c r="A320" s="40"/>
      <c r="B320" s="179">
        <f>SUM(B317:B319)</f>
        <v>15</v>
      </c>
      <c r="C320" s="179"/>
      <c r="D320" s="179"/>
      <c r="E320" s="179">
        <f>SUM(E317:E319)</f>
        <v>938.75</v>
      </c>
      <c r="F320" s="173"/>
      <c r="G320" s="173"/>
    </row>
    <row r="321" spans="1:7" ht="17.25" customHeight="1">
      <c r="A321" s="292" t="s">
        <v>198</v>
      </c>
      <c r="B321" s="293"/>
      <c r="C321" s="294"/>
      <c r="D321" s="40"/>
      <c r="E321" s="39"/>
      <c r="F321" s="173"/>
      <c r="G321" s="173"/>
    </row>
    <row r="322" spans="1:7" ht="17.25" customHeight="1">
      <c r="A322" s="59" t="s">
        <v>384</v>
      </c>
      <c r="B322" s="59">
        <v>5</v>
      </c>
      <c r="C322" s="40" t="s">
        <v>205</v>
      </c>
      <c r="D322" s="102" t="s">
        <v>385</v>
      </c>
      <c r="E322" s="166">
        <v>300</v>
      </c>
      <c r="F322" s="173"/>
      <c r="G322" s="173"/>
    </row>
    <row r="323" spans="1:7" ht="17.25" customHeight="1">
      <c r="A323" s="59" t="s">
        <v>386</v>
      </c>
      <c r="B323" s="59">
        <v>5</v>
      </c>
      <c r="C323" s="40" t="s">
        <v>393</v>
      </c>
      <c r="D323" s="102" t="s">
        <v>391</v>
      </c>
      <c r="E323" s="166">
        <v>304</v>
      </c>
      <c r="F323" s="173"/>
      <c r="G323" s="173"/>
    </row>
    <row r="324" spans="1:7" ht="17.25" customHeight="1">
      <c r="A324" s="59" t="s">
        <v>387</v>
      </c>
      <c r="B324" s="59">
        <v>4</v>
      </c>
      <c r="C324" s="40" t="s">
        <v>390</v>
      </c>
      <c r="D324" s="102" t="s">
        <v>392</v>
      </c>
      <c r="E324" s="166">
        <v>165</v>
      </c>
      <c r="F324" s="173"/>
      <c r="G324" s="173"/>
    </row>
    <row r="325" spans="1:7" ht="17.25" customHeight="1">
      <c r="A325" s="40"/>
      <c r="B325" s="179">
        <f>SUM(B322:B324)</f>
        <v>14</v>
      </c>
      <c r="C325" s="179"/>
      <c r="D325" s="179"/>
      <c r="E325" s="179">
        <f>SUM(E322:E324)</f>
        <v>769</v>
      </c>
      <c r="F325" s="173"/>
      <c r="G325" s="173"/>
    </row>
    <row r="326" spans="1:7" ht="17.25" customHeight="1">
      <c r="A326" s="179" t="s">
        <v>14</v>
      </c>
      <c r="B326" s="120">
        <f>B320+B325</f>
        <v>29</v>
      </c>
      <c r="C326" s="120"/>
      <c r="D326" s="120"/>
      <c r="E326" s="120">
        <f>E320+E325</f>
        <v>1707.75</v>
      </c>
      <c r="F326" s="173"/>
      <c r="G326" s="173"/>
    </row>
    <row r="327" spans="1:7" ht="17.25" customHeight="1">
      <c r="A327" s="182"/>
      <c r="B327" s="121"/>
      <c r="C327" s="122"/>
      <c r="D327" s="120"/>
      <c r="E327" s="120"/>
      <c r="F327" s="173"/>
      <c r="G327" s="173"/>
    </row>
    <row r="328" spans="1:7" ht="26.25" customHeight="1">
      <c r="A328" s="304" t="s">
        <v>624</v>
      </c>
      <c r="B328" s="311"/>
      <c r="C328" s="311"/>
      <c r="D328" s="311"/>
      <c r="E328" s="311"/>
      <c r="F328" s="173"/>
      <c r="G328" s="173"/>
    </row>
    <row r="329" spans="1:7" ht="26.25" customHeight="1">
      <c r="A329" s="40" t="s">
        <v>193</v>
      </c>
      <c r="B329" s="40" t="s">
        <v>194</v>
      </c>
      <c r="C329" s="40" t="s">
        <v>195</v>
      </c>
      <c r="D329" s="40" t="s">
        <v>196</v>
      </c>
      <c r="E329" s="39" t="s">
        <v>197</v>
      </c>
      <c r="F329" s="173"/>
      <c r="G329" s="173"/>
    </row>
    <row r="330" spans="1:7" ht="17.25" customHeight="1">
      <c r="A330" s="292" t="s">
        <v>204</v>
      </c>
      <c r="B330" s="293"/>
      <c r="C330" s="294"/>
      <c r="D330" s="40"/>
      <c r="E330" s="39"/>
      <c r="F330" s="173"/>
      <c r="G330" s="173"/>
    </row>
    <row r="331" spans="1:7" ht="17.25" customHeight="1">
      <c r="A331" s="197">
        <v>581</v>
      </c>
      <c r="B331" s="102">
        <v>1</v>
      </c>
      <c r="C331" s="102" t="s">
        <v>206</v>
      </c>
      <c r="D331" s="102" t="s">
        <v>394</v>
      </c>
      <c r="E331" s="102">
        <v>85</v>
      </c>
      <c r="F331" s="173"/>
      <c r="G331" s="173"/>
    </row>
    <row r="332" spans="1:7" ht="17.25" customHeight="1">
      <c r="A332" s="59">
        <v>583</v>
      </c>
      <c r="B332" s="166">
        <v>2</v>
      </c>
      <c r="C332" s="166" t="s">
        <v>209</v>
      </c>
      <c r="D332" s="102" t="s">
        <v>395</v>
      </c>
      <c r="E332" s="166">
        <v>223</v>
      </c>
      <c r="F332" s="173"/>
      <c r="G332" s="173"/>
    </row>
    <row r="333" spans="1:7" ht="17.25" customHeight="1">
      <c r="A333" s="40"/>
      <c r="B333" s="179">
        <f>SUM(B331:B332)</f>
        <v>3</v>
      </c>
      <c r="C333" s="179"/>
      <c r="D333" s="179"/>
      <c r="E333" s="179">
        <f>SUM(E331:E332)</f>
        <v>308</v>
      </c>
      <c r="F333" s="173"/>
      <c r="G333" s="173"/>
    </row>
    <row r="334" spans="1:7" ht="17.25" customHeight="1">
      <c r="A334" s="292" t="s">
        <v>198</v>
      </c>
      <c r="B334" s="293"/>
      <c r="C334" s="294"/>
      <c r="D334" s="40"/>
      <c r="E334" s="39"/>
      <c r="F334" s="173"/>
      <c r="G334" s="173"/>
    </row>
    <row r="335" spans="1:7" ht="17.25" customHeight="1">
      <c r="A335" s="59">
        <v>590</v>
      </c>
      <c r="B335" s="198">
        <v>3</v>
      </c>
      <c r="C335" s="199" t="s">
        <v>399</v>
      </c>
      <c r="D335" s="166" t="s">
        <v>396</v>
      </c>
      <c r="E335" s="166">
        <v>183</v>
      </c>
      <c r="F335" s="173"/>
      <c r="G335" s="173"/>
    </row>
    <row r="336" spans="1:7" ht="17.25" customHeight="1">
      <c r="A336" s="59">
        <v>584</v>
      </c>
      <c r="B336" s="166">
        <v>2</v>
      </c>
      <c r="C336" s="125" t="s">
        <v>223</v>
      </c>
      <c r="D336" s="102" t="s">
        <v>397</v>
      </c>
      <c r="E336" s="166">
        <v>555</v>
      </c>
      <c r="F336" s="173"/>
      <c r="G336" s="173"/>
    </row>
    <row r="337" spans="1:7" ht="17.25" customHeight="1">
      <c r="A337" s="59">
        <v>585</v>
      </c>
      <c r="B337" s="166">
        <v>10</v>
      </c>
      <c r="C337" s="125" t="s">
        <v>400</v>
      </c>
      <c r="D337" s="102" t="s">
        <v>405</v>
      </c>
      <c r="E337" s="166">
        <v>1500</v>
      </c>
      <c r="F337" s="173"/>
      <c r="G337" s="173"/>
    </row>
    <row r="338" spans="1:7" ht="17.25" customHeight="1">
      <c r="A338" s="59">
        <v>586</v>
      </c>
      <c r="B338" s="166">
        <v>20</v>
      </c>
      <c r="C338" s="125" t="s">
        <v>401</v>
      </c>
      <c r="D338" s="102" t="s">
        <v>406</v>
      </c>
      <c r="E338" s="166">
        <v>2100</v>
      </c>
      <c r="F338" s="173"/>
      <c r="G338" s="173"/>
    </row>
    <row r="339" spans="1:7" ht="17.25" customHeight="1">
      <c r="A339" s="59">
        <v>588</v>
      </c>
      <c r="B339" s="166">
        <v>12</v>
      </c>
      <c r="C339" s="125" t="s">
        <v>402</v>
      </c>
      <c r="D339" s="102" t="s">
        <v>407</v>
      </c>
      <c r="E339" s="166">
        <v>1260</v>
      </c>
      <c r="F339" s="173"/>
      <c r="G339" s="173"/>
    </row>
    <row r="340" spans="1:7" ht="17.25" customHeight="1">
      <c r="A340" s="59">
        <v>589</v>
      </c>
      <c r="B340" s="166">
        <v>4</v>
      </c>
      <c r="C340" s="125" t="s">
        <v>221</v>
      </c>
      <c r="D340" s="102" t="s">
        <v>398</v>
      </c>
      <c r="E340" s="166">
        <v>835</v>
      </c>
      <c r="F340" s="173"/>
      <c r="G340" s="173"/>
    </row>
    <row r="341" spans="1:7" ht="17.25" customHeight="1">
      <c r="A341" s="59">
        <v>579</v>
      </c>
      <c r="B341" s="166">
        <v>20</v>
      </c>
      <c r="C341" s="166" t="s">
        <v>206</v>
      </c>
      <c r="D341" s="166" t="s">
        <v>403</v>
      </c>
      <c r="E341" s="166">
        <v>1200</v>
      </c>
      <c r="F341" s="173"/>
      <c r="G341" s="173"/>
    </row>
    <row r="342" spans="1:7" ht="17.25" customHeight="1">
      <c r="A342" s="59">
        <v>580</v>
      </c>
      <c r="B342" s="166">
        <v>2</v>
      </c>
      <c r="C342" s="166" t="s">
        <v>206</v>
      </c>
      <c r="D342" s="166" t="s">
        <v>264</v>
      </c>
      <c r="E342" s="166">
        <v>120</v>
      </c>
      <c r="F342" s="173"/>
      <c r="G342" s="173"/>
    </row>
    <row r="343" spans="1:7" ht="17.25" customHeight="1">
      <c r="A343" s="40">
        <v>582</v>
      </c>
      <c r="B343" s="166">
        <v>4</v>
      </c>
      <c r="C343" s="199" t="s">
        <v>399</v>
      </c>
      <c r="D343" s="166" t="s">
        <v>404</v>
      </c>
      <c r="E343" s="166">
        <v>180</v>
      </c>
      <c r="F343" s="173"/>
      <c r="G343" s="173"/>
    </row>
    <row r="344" spans="1:7" ht="17.25" customHeight="1">
      <c r="A344" s="59">
        <v>591</v>
      </c>
      <c r="B344" s="166">
        <v>2</v>
      </c>
      <c r="C344" s="166" t="s">
        <v>209</v>
      </c>
      <c r="D344" s="166" t="s">
        <v>264</v>
      </c>
      <c r="E344" s="166">
        <v>158</v>
      </c>
      <c r="F344" s="173"/>
      <c r="G344" s="173"/>
    </row>
    <row r="345" spans="1:7" ht="17.25" customHeight="1">
      <c r="A345" s="40"/>
      <c r="B345" s="179">
        <f>SUM(B335:B344)</f>
        <v>79</v>
      </c>
      <c r="C345" s="179"/>
      <c r="D345" s="179"/>
      <c r="E345" s="179">
        <f>SUM(E335:E344)</f>
        <v>8091</v>
      </c>
      <c r="F345" s="173"/>
      <c r="G345" s="173"/>
    </row>
    <row r="346" spans="1:7" ht="17.25" customHeight="1">
      <c r="A346" s="292" t="s">
        <v>211</v>
      </c>
      <c r="B346" s="293"/>
      <c r="C346" s="294"/>
      <c r="D346" s="179"/>
      <c r="E346" s="179"/>
      <c r="F346" s="173"/>
      <c r="G346" s="173"/>
    </row>
    <row r="347" spans="1:7" ht="17.25" customHeight="1">
      <c r="A347" s="59">
        <v>587</v>
      </c>
      <c r="B347" s="166">
        <v>3</v>
      </c>
      <c r="C347" s="166" t="s">
        <v>206</v>
      </c>
      <c r="D347" s="166" t="s">
        <v>220</v>
      </c>
      <c r="E347" s="166">
        <v>120</v>
      </c>
      <c r="F347" s="173"/>
      <c r="G347" s="173"/>
    </row>
    <row r="348" spans="1:7" ht="17.25" customHeight="1">
      <c r="A348" s="40"/>
      <c r="B348" s="179">
        <f>B347</f>
        <v>3</v>
      </c>
      <c r="C348" s="179"/>
      <c r="D348" s="179"/>
      <c r="E348" s="179">
        <f>E347</f>
        <v>120</v>
      </c>
      <c r="F348" s="173"/>
      <c r="G348" s="173"/>
    </row>
    <row r="349" spans="1:7" ht="17.25" customHeight="1">
      <c r="A349" s="179" t="s">
        <v>14</v>
      </c>
      <c r="B349" s="120">
        <f>B333+B345+B348</f>
        <v>85</v>
      </c>
      <c r="C349" s="120"/>
      <c r="D349" s="120"/>
      <c r="E349" s="120">
        <f>E333+E345+E348</f>
        <v>8519</v>
      </c>
      <c r="F349" s="173"/>
      <c r="G349" s="173"/>
    </row>
    <row r="350" spans="1:7" ht="17.25" customHeight="1">
      <c r="A350" s="182"/>
      <c r="B350" s="121"/>
      <c r="C350" s="122"/>
      <c r="D350" s="120"/>
      <c r="E350" s="120"/>
      <c r="F350" s="173"/>
      <c r="G350" s="173"/>
    </row>
    <row r="351" spans="1:7" ht="29.25" customHeight="1">
      <c r="A351" s="304" t="s">
        <v>625</v>
      </c>
      <c r="B351" s="311"/>
      <c r="C351" s="311"/>
      <c r="D351" s="311"/>
      <c r="E351" s="311"/>
      <c r="F351" s="173"/>
      <c r="G351" s="173"/>
    </row>
    <row r="352" spans="1:7" ht="23.25" customHeight="1">
      <c r="A352" s="40" t="s">
        <v>193</v>
      </c>
      <c r="B352" s="40" t="s">
        <v>194</v>
      </c>
      <c r="C352" s="40" t="s">
        <v>195</v>
      </c>
      <c r="D352" s="40" t="s">
        <v>196</v>
      </c>
      <c r="E352" s="39" t="s">
        <v>197</v>
      </c>
      <c r="F352" s="173"/>
      <c r="G352" s="173"/>
    </row>
    <row r="353" spans="1:7" ht="17.25" customHeight="1">
      <c r="A353" s="292" t="s">
        <v>204</v>
      </c>
      <c r="B353" s="293"/>
      <c r="C353" s="294"/>
      <c r="D353" s="40"/>
      <c r="E353" s="39"/>
      <c r="F353" s="173"/>
      <c r="G353" s="173"/>
    </row>
    <row r="354" spans="1:7" ht="17.25" customHeight="1">
      <c r="A354" s="40">
        <v>909</v>
      </c>
      <c r="B354" s="59">
        <v>8</v>
      </c>
      <c r="C354" s="59" t="s">
        <v>206</v>
      </c>
      <c r="D354" s="40" t="s">
        <v>409</v>
      </c>
      <c r="E354" s="40">
        <v>638</v>
      </c>
      <c r="F354" s="173"/>
      <c r="G354" s="173"/>
    </row>
    <row r="355" spans="1:7" ht="17.25" customHeight="1">
      <c r="A355" s="40">
        <v>910</v>
      </c>
      <c r="B355" s="40">
        <v>5</v>
      </c>
      <c r="C355" s="40" t="s">
        <v>209</v>
      </c>
      <c r="D355" s="40" t="s">
        <v>410</v>
      </c>
      <c r="E355" s="40">
        <v>481</v>
      </c>
      <c r="F355" s="173"/>
      <c r="G355" s="173"/>
    </row>
    <row r="356" spans="1:7" ht="17.25" customHeight="1">
      <c r="A356" s="40"/>
      <c r="B356" s="179">
        <f>SUM(B354:B355)</f>
        <v>13</v>
      </c>
      <c r="C356" s="179"/>
      <c r="D356" s="179"/>
      <c r="E356" s="179">
        <f>SUM(E354:E355)</f>
        <v>1119</v>
      </c>
      <c r="F356" s="173"/>
      <c r="G356" s="173"/>
    </row>
    <row r="357" spans="1:7" ht="17.25" customHeight="1">
      <c r="A357" s="292" t="s">
        <v>198</v>
      </c>
      <c r="B357" s="293"/>
      <c r="C357" s="294"/>
      <c r="D357" s="40"/>
      <c r="E357" s="39"/>
      <c r="F357" s="173"/>
      <c r="G357" s="173"/>
    </row>
    <row r="358" spans="1:7" ht="17.25" customHeight="1">
      <c r="A358" s="40">
        <v>915</v>
      </c>
      <c r="B358" s="59">
        <v>4</v>
      </c>
      <c r="C358" s="125" t="s">
        <v>314</v>
      </c>
      <c r="D358" s="40" t="s">
        <v>411</v>
      </c>
      <c r="E358" s="40">
        <v>419</v>
      </c>
      <c r="F358" s="173"/>
      <c r="G358" s="173"/>
    </row>
    <row r="359" spans="1:7" ht="17.25" customHeight="1">
      <c r="A359" s="40">
        <v>916</v>
      </c>
      <c r="B359" s="59">
        <v>11</v>
      </c>
      <c r="C359" s="125" t="s">
        <v>213</v>
      </c>
      <c r="D359" s="40" t="s">
        <v>412</v>
      </c>
      <c r="E359" s="59">
        <v>1320</v>
      </c>
      <c r="F359" s="173"/>
      <c r="G359" s="173"/>
    </row>
    <row r="360" spans="1:7" ht="17.25" customHeight="1">
      <c r="A360" s="40">
        <v>917</v>
      </c>
      <c r="B360" s="40">
        <v>13</v>
      </c>
      <c r="C360" s="180" t="s">
        <v>221</v>
      </c>
      <c r="D360" s="40" t="s">
        <v>413</v>
      </c>
      <c r="E360" s="59">
        <v>2735</v>
      </c>
      <c r="F360" s="173"/>
      <c r="G360" s="173"/>
    </row>
    <row r="361" spans="1:7" ht="17.25" customHeight="1">
      <c r="A361" s="40">
        <v>918</v>
      </c>
      <c r="B361" s="59">
        <v>6</v>
      </c>
      <c r="C361" s="125" t="s">
        <v>223</v>
      </c>
      <c r="D361" s="69" t="s">
        <v>414</v>
      </c>
      <c r="E361" s="59">
        <v>1455</v>
      </c>
      <c r="F361" s="173"/>
      <c r="G361" s="173"/>
    </row>
    <row r="362" spans="1:7" ht="17.25" customHeight="1">
      <c r="A362" s="40">
        <v>911</v>
      </c>
      <c r="B362" s="59">
        <v>2</v>
      </c>
      <c r="C362" s="59" t="s">
        <v>205</v>
      </c>
      <c r="D362" s="102" t="s">
        <v>264</v>
      </c>
      <c r="E362" s="40">
        <v>106</v>
      </c>
      <c r="F362" s="173"/>
      <c r="G362" s="173"/>
    </row>
    <row r="363" spans="1:7" ht="17.25" customHeight="1">
      <c r="A363" s="40">
        <v>912</v>
      </c>
      <c r="B363" s="40">
        <v>16</v>
      </c>
      <c r="C363" s="40" t="s">
        <v>206</v>
      </c>
      <c r="D363" s="102" t="s">
        <v>420</v>
      </c>
      <c r="E363" s="40">
        <v>862</v>
      </c>
      <c r="F363" s="173"/>
      <c r="G363" s="173"/>
    </row>
    <row r="364" spans="1:7" ht="17.25" customHeight="1">
      <c r="A364" s="40">
        <v>913</v>
      </c>
      <c r="B364" s="40">
        <v>4</v>
      </c>
      <c r="C364" s="40" t="s">
        <v>209</v>
      </c>
      <c r="D364" s="102" t="s">
        <v>404</v>
      </c>
      <c r="E364" s="59">
        <v>332</v>
      </c>
      <c r="F364" s="173"/>
      <c r="G364" s="173"/>
    </row>
    <row r="365" spans="1:7" ht="17.25" customHeight="1">
      <c r="A365" s="40">
        <v>914</v>
      </c>
      <c r="B365" s="59">
        <v>6</v>
      </c>
      <c r="C365" s="125" t="s">
        <v>213</v>
      </c>
      <c r="D365" s="102" t="s">
        <v>415</v>
      </c>
      <c r="E365" s="59">
        <v>637</v>
      </c>
      <c r="F365" s="173"/>
      <c r="G365" s="173"/>
    </row>
    <row r="366" spans="1:7" ht="17.25" customHeight="1">
      <c r="A366" s="40"/>
      <c r="B366" s="179">
        <f>SUM(B358:B365)</f>
        <v>62</v>
      </c>
      <c r="C366" s="179"/>
      <c r="D366" s="179"/>
      <c r="E366" s="179">
        <f>SUM(E358:E365)</f>
        <v>7866</v>
      </c>
      <c r="F366" s="173"/>
      <c r="G366" s="173"/>
    </row>
    <row r="367" spans="1:7" ht="17.25" customHeight="1">
      <c r="A367" s="179" t="s">
        <v>14</v>
      </c>
      <c r="B367" s="120">
        <f>B356+B366</f>
        <v>75</v>
      </c>
      <c r="C367" s="120"/>
      <c r="D367" s="120"/>
      <c r="E367" s="120">
        <f>E356+E366</f>
        <v>8985</v>
      </c>
      <c r="F367" s="173"/>
      <c r="G367" s="173"/>
    </row>
    <row r="368" spans="1:7" ht="17.25" customHeight="1">
      <c r="A368" s="188"/>
      <c r="B368" s="121"/>
      <c r="C368" s="122"/>
      <c r="D368" s="120"/>
      <c r="E368" s="120"/>
      <c r="F368" s="173"/>
      <c r="G368" s="173"/>
    </row>
    <row r="369" spans="1:7" ht="30" customHeight="1">
      <c r="A369" s="304" t="s">
        <v>626</v>
      </c>
      <c r="B369" s="311"/>
      <c r="C369" s="311"/>
      <c r="D369" s="311"/>
      <c r="E369" s="311"/>
      <c r="F369" s="173"/>
      <c r="G369" s="173"/>
    </row>
    <row r="370" spans="1:7" ht="24" customHeight="1">
      <c r="A370" s="40" t="s">
        <v>193</v>
      </c>
      <c r="B370" s="40" t="s">
        <v>194</v>
      </c>
      <c r="C370" s="40" t="s">
        <v>195</v>
      </c>
      <c r="D370" s="40" t="s">
        <v>196</v>
      </c>
      <c r="E370" s="39" t="s">
        <v>197</v>
      </c>
      <c r="F370" s="173"/>
      <c r="G370" s="173"/>
    </row>
    <row r="371" spans="1:7" ht="17.25" customHeight="1">
      <c r="A371" s="292" t="s">
        <v>204</v>
      </c>
      <c r="B371" s="293"/>
      <c r="C371" s="294"/>
      <c r="D371" s="40"/>
      <c r="E371" s="39"/>
      <c r="F371" s="173"/>
      <c r="G371" s="173"/>
    </row>
    <row r="372" spans="1:7" ht="17.25" customHeight="1">
      <c r="A372" s="44">
        <v>437</v>
      </c>
      <c r="B372" s="101">
        <v>14</v>
      </c>
      <c r="C372" s="101" t="s">
        <v>209</v>
      </c>
      <c r="D372" s="101" t="s">
        <v>430</v>
      </c>
      <c r="E372" s="101">
        <v>1605</v>
      </c>
      <c r="F372" s="173"/>
      <c r="G372" s="173"/>
    </row>
    <row r="373" spans="1:7" ht="17.25" customHeight="1">
      <c r="A373" s="44">
        <v>437</v>
      </c>
      <c r="B373" s="101">
        <v>1</v>
      </c>
      <c r="C373" s="101" t="s">
        <v>206</v>
      </c>
      <c r="D373" s="101" t="s">
        <v>426</v>
      </c>
      <c r="E373" s="101">
        <v>87</v>
      </c>
      <c r="F373" s="173"/>
      <c r="G373" s="173"/>
    </row>
    <row r="374" spans="1:7" ht="17.25" customHeight="1">
      <c r="A374" s="40"/>
      <c r="B374" s="187">
        <f>SUM(B372:B373)</f>
        <v>15</v>
      </c>
      <c r="C374" s="187"/>
      <c r="D374" s="187"/>
      <c r="E374" s="187">
        <f>SUM(E372:E373)</f>
        <v>1692</v>
      </c>
      <c r="F374" s="173"/>
      <c r="G374" s="173"/>
    </row>
    <row r="375" spans="1:7" ht="17.25" customHeight="1">
      <c r="A375" s="292" t="s">
        <v>198</v>
      </c>
      <c r="B375" s="293"/>
      <c r="C375" s="294"/>
      <c r="D375" s="40"/>
      <c r="E375" s="39"/>
      <c r="F375" s="173"/>
      <c r="G375" s="173"/>
    </row>
    <row r="376" spans="1:7" ht="17.25" customHeight="1">
      <c r="A376" s="44">
        <v>439</v>
      </c>
      <c r="B376" s="101">
        <v>1</v>
      </c>
      <c r="C376" s="105" t="s">
        <v>213</v>
      </c>
      <c r="D376" s="101" t="s">
        <v>427</v>
      </c>
      <c r="E376" s="101">
        <v>120</v>
      </c>
      <c r="F376" s="173"/>
      <c r="G376" s="173"/>
    </row>
    <row r="377" spans="1:7" ht="17.25" customHeight="1">
      <c r="A377" s="44">
        <v>439</v>
      </c>
      <c r="B377" s="101">
        <v>1</v>
      </c>
      <c r="C377" s="105" t="s">
        <v>221</v>
      </c>
      <c r="D377" s="101" t="s">
        <v>428</v>
      </c>
      <c r="E377" s="101">
        <v>231</v>
      </c>
      <c r="F377" s="173"/>
      <c r="G377" s="173"/>
    </row>
    <row r="378" spans="1:7" ht="17.25" customHeight="1">
      <c r="A378" s="44">
        <v>438</v>
      </c>
      <c r="B378" s="101">
        <v>5</v>
      </c>
      <c r="C378" s="101" t="s">
        <v>209</v>
      </c>
      <c r="D378" s="101" t="s">
        <v>263</v>
      </c>
      <c r="E378" s="201">
        <v>450</v>
      </c>
      <c r="F378" s="173"/>
      <c r="G378" s="173"/>
    </row>
    <row r="379" spans="1:7" ht="17.25" customHeight="1">
      <c r="A379" s="44">
        <v>438</v>
      </c>
      <c r="B379" s="101">
        <v>1</v>
      </c>
      <c r="C379" s="105" t="s">
        <v>213</v>
      </c>
      <c r="D379" s="101" t="s">
        <v>429</v>
      </c>
      <c r="E379" s="201">
        <v>104</v>
      </c>
      <c r="F379" s="173"/>
      <c r="G379" s="173"/>
    </row>
    <row r="380" spans="1:7" ht="17.25" customHeight="1">
      <c r="A380" s="40"/>
      <c r="B380" s="187">
        <f>SUM(B376:B379)</f>
        <v>8</v>
      </c>
      <c r="C380" s="187"/>
      <c r="D380" s="187"/>
      <c r="E380" s="187">
        <f>SUM(E376:E379)</f>
        <v>905</v>
      </c>
      <c r="F380" s="173"/>
      <c r="G380" s="173"/>
    </row>
    <row r="381" spans="1:7" ht="17.25" customHeight="1">
      <c r="A381" s="187" t="s">
        <v>14</v>
      </c>
      <c r="B381" s="120">
        <f>B374+B380</f>
        <v>23</v>
      </c>
      <c r="C381" s="120"/>
      <c r="D381" s="120"/>
      <c r="E381" s="120">
        <f>E374+E380</f>
        <v>2597</v>
      </c>
      <c r="F381" s="173"/>
      <c r="G381" s="173"/>
    </row>
    <row r="382" spans="1:7" ht="17.25" customHeight="1">
      <c r="A382" s="189"/>
      <c r="B382" s="121"/>
      <c r="C382" s="122"/>
      <c r="D382" s="120"/>
      <c r="E382" s="120"/>
      <c r="F382" s="173"/>
      <c r="G382" s="173"/>
    </row>
    <row r="383" spans="1:7" ht="30.75" customHeight="1">
      <c r="A383" s="304" t="s">
        <v>627</v>
      </c>
      <c r="B383" s="311"/>
      <c r="C383" s="311"/>
      <c r="D383" s="311"/>
      <c r="E383" s="311"/>
      <c r="F383" s="173"/>
      <c r="G383" s="173"/>
    </row>
    <row r="384" spans="1:7" ht="26.25" customHeight="1">
      <c r="A384" s="40" t="s">
        <v>193</v>
      </c>
      <c r="B384" s="40" t="s">
        <v>194</v>
      </c>
      <c r="C384" s="40" t="s">
        <v>195</v>
      </c>
      <c r="D384" s="40" t="s">
        <v>196</v>
      </c>
      <c r="E384" s="39" t="s">
        <v>197</v>
      </c>
      <c r="F384" s="173"/>
      <c r="G384" s="173"/>
    </row>
    <row r="385" spans="1:7" ht="17.25" customHeight="1">
      <c r="A385" s="292" t="s">
        <v>204</v>
      </c>
      <c r="B385" s="293"/>
      <c r="C385" s="294"/>
      <c r="D385" s="40"/>
      <c r="E385" s="39"/>
      <c r="F385" s="173"/>
      <c r="G385" s="173"/>
    </row>
    <row r="386" spans="1:7" ht="17.25" customHeight="1">
      <c r="A386" s="69">
        <v>1303</v>
      </c>
      <c r="B386" s="89">
        <v>10</v>
      </c>
      <c r="C386" s="89" t="s">
        <v>199</v>
      </c>
      <c r="D386" s="69" t="s">
        <v>456</v>
      </c>
      <c r="E386" s="69">
        <v>792</v>
      </c>
      <c r="F386" s="173"/>
      <c r="G386" s="173"/>
    </row>
    <row r="387" spans="1:7" ht="17.25" customHeight="1">
      <c r="A387" s="69">
        <v>1309</v>
      </c>
      <c r="B387" s="89">
        <v>7</v>
      </c>
      <c r="C387" s="89" t="s">
        <v>199</v>
      </c>
      <c r="D387" s="69" t="s">
        <v>542</v>
      </c>
      <c r="E387" s="69">
        <v>555</v>
      </c>
      <c r="F387" s="173"/>
      <c r="G387" s="173"/>
    </row>
    <row r="388" spans="1:7" ht="17.25" customHeight="1">
      <c r="A388" s="40"/>
      <c r="B388" s="280">
        <f>SUM(B386:B387)</f>
        <v>17</v>
      </c>
      <c r="C388" s="280"/>
      <c r="D388" s="274"/>
      <c r="E388" s="274">
        <f>SUM(E386:E387)</f>
        <v>1347</v>
      </c>
      <c r="F388" s="173"/>
      <c r="G388" s="173"/>
    </row>
    <row r="389" spans="1:7" ht="17.25" customHeight="1">
      <c r="A389" s="292" t="s">
        <v>198</v>
      </c>
      <c r="B389" s="293"/>
      <c r="C389" s="294"/>
      <c r="D389" s="40"/>
      <c r="E389" s="39"/>
      <c r="F389" s="173"/>
      <c r="G389" s="173"/>
    </row>
    <row r="390" spans="1:8" ht="17.25" customHeight="1">
      <c r="A390" s="129">
        <v>1304</v>
      </c>
      <c r="B390" s="59">
        <v>14</v>
      </c>
      <c r="C390" s="40" t="s">
        <v>199</v>
      </c>
      <c r="D390" s="102" t="s">
        <v>261</v>
      </c>
      <c r="E390" s="59">
        <v>797</v>
      </c>
      <c r="F390" s="173"/>
      <c r="G390" s="173"/>
      <c r="H390" s="96">
        <f>B390+B391+B394</f>
        <v>40</v>
      </c>
    </row>
    <row r="391" spans="1:7" ht="17.25" customHeight="1">
      <c r="A391" s="129">
        <v>1305</v>
      </c>
      <c r="B391" s="59">
        <v>19</v>
      </c>
      <c r="C391" s="40" t="s">
        <v>199</v>
      </c>
      <c r="D391" s="40" t="s">
        <v>317</v>
      </c>
      <c r="E391" s="59">
        <v>1069</v>
      </c>
      <c r="F391" s="173"/>
      <c r="G391" s="173"/>
    </row>
    <row r="392" spans="1:7" ht="17.25" customHeight="1">
      <c r="A392" s="191">
        <v>1306</v>
      </c>
      <c r="B392" s="89">
        <v>4</v>
      </c>
      <c r="C392" s="40" t="s">
        <v>218</v>
      </c>
      <c r="D392" s="40" t="s">
        <v>404</v>
      </c>
      <c r="E392" s="89">
        <v>416</v>
      </c>
      <c r="F392" s="173"/>
      <c r="G392" s="173"/>
    </row>
    <row r="393" spans="1:7" ht="17.25" customHeight="1">
      <c r="A393" s="191">
        <v>1307</v>
      </c>
      <c r="B393" s="89">
        <v>3</v>
      </c>
      <c r="C393" s="40" t="s">
        <v>217</v>
      </c>
      <c r="D393" s="40" t="s">
        <v>220</v>
      </c>
      <c r="E393" s="89">
        <v>111</v>
      </c>
      <c r="F393" s="173"/>
      <c r="G393" s="173"/>
    </row>
    <row r="394" spans="1:7" ht="17.25" customHeight="1">
      <c r="A394" s="129">
        <v>1310</v>
      </c>
      <c r="B394" s="59">
        <v>7</v>
      </c>
      <c r="C394" s="40" t="s">
        <v>199</v>
      </c>
      <c r="D394" s="112" t="s">
        <v>262</v>
      </c>
      <c r="E394" s="59">
        <v>401</v>
      </c>
      <c r="F394" s="173"/>
      <c r="G394" s="173"/>
    </row>
    <row r="395" spans="1:7" ht="17.25" customHeight="1">
      <c r="A395" s="40"/>
      <c r="B395" s="243">
        <f>SUM(B390:B394)</f>
        <v>47</v>
      </c>
      <c r="C395" s="274"/>
      <c r="D395" s="274"/>
      <c r="E395" s="274">
        <f>SUM(E390:E394)</f>
        <v>2794</v>
      </c>
      <c r="F395" s="173"/>
      <c r="G395" s="173"/>
    </row>
    <row r="396" spans="1:7" ht="17.25" customHeight="1">
      <c r="A396" s="292" t="s">
        <v>211</v>
      </c>
      <c r="B396" s="293"/>
      <c r="C396" s="294"/>
      <c r="D396" s="242"/>
      <c r="E396" s="242"/>
      <c r="F396" s="173"/>
      <c r="G396" s="173"/>
    </row>
    <row r="397" spans="1:7" ht="17.25" customHeight="1">
      <c r="A397" s="191">
        <v>1308</v>
      </c>
      <c r="B397" s="89">
        <v>4</v>
      </c>
      <c r="C397" s="40" t="s">
        <v>199</v>
      </c>
      <c r="D397" s="40" t="s">
        <v>404</v>
      </c>
      <c r="E397" s="89">
        <v>75</v>
      </c>
      <c r="F397" s="173"/>
      <c r="G397" s="173"/>
    </row>
    <row r="398" spans="1:7" ht="17.25" customHeight="1">
      <c r="A398" s="40"/>
      <c r="B398" s="242">
        <f>B397</f>
        <v>4</v>
      </c>
      <c r="C398" s="242"/>
      <c r="D398" s="242"/>
      <c r="E398" s="242">
        <f>E397</f>
        <v>75</v>
      </c>
      <c r="F398" s="173"/>
      <c r="G398" s="173"/>
    </row>
    <row r="399" spans="1:7" ht="17.25" customHeight="1">
      <c r="A399" s="205" t="s">
        <v>14</v>
      </c>
      <c r="B399" s="120">
        <f>B388+B395+B398</f>
        <v>68</v>
      </c>
      <c r="C399" s="120"/>
      <c r="D399" s="120"/>
      <c r="E399" s="120">
        <f>E388+E395+E398</f>
        <v>4216</v>
      </c>
      <c r="F399" s="173"/>
      <c r="G399" s="173"/>
    </row>
    <row r="400" spans="1:7" ht="17.25" customHeight="1">
      <c r="A400" s="207"/>
      <c r="B400" s="121"/>
      <c r="C400" s="122"/>
      <c r="D400" s="120"/>
      <c r="E400" s="120"/>
      <c r="F400" s="173"/>
      <c r="G400" s="173"/>
    </row>
    <row r="401" spans="1:7" ht="33" customHeight="1">
      <c r="A401" s="304" t="s">
        <v>628</v>
      </c>
      <c r="B401" s="311"/>
      <c r="C401" s="311"/>
      <c r="D401" s="311"/>
      <c r="E401" s="311"/>
      <c r="F401" s="173"/>
      <c r="G401" s="173"/>
    </row>
    <row r="402" spans="1:7" ht="23.25" customHeight="1">
      <c r="A402" s="40" t="s">
        <v>193</v>
      </c>
      <c r="B402" s="40" t="s">
        <v>194</v>
      </c>
      <c r="C402" s="40" t="s">
        <v>195</v>
      </c>
      <c r="D402" s="40" t="s">
        <v>196</v>
      </c>
      <c r="E402" s="39" t="s">
        <v>197</v>
      </c>
      <c r="F402" s="173"/>
      <c r="G402" s="173"/>
    </row>
    <row r="403" spans="1:7" ht="21.75" customHeight="1">
      <c r="A403" s="292" t="s">
        <v>204</v>
      </c>
      <c r="B403" s="293"/>
      <c r="C403" s="294"/>
      <c r="D403" s="40"/>
      <c r="E403" s="39"/>
      <c r="F403" s="173"/>
      <c r="G403" s="173"/>
    </row>
    <row r="404" spans="1:7" ht="17.25" customHeight="1">
      <c r="A404" s="40">
        <v>919</v>
      </c>
      <c r="B404" s="59">
        <v>4</v>
      </c>
      <c r="C404" s="59" t="s">
        <v>206</v>
      </c>
      <c r="D404" s="40" t="s">
        <v>457</v>
      </c>
      <c r="E404" s="40">
        <v>327</v>
      </c>
      <c r="F404" s="173"/>
      <c r="G404" s="173"/>
    </row>
    <row r="405" spans="1:7" ht="17.25" customHeight="1">
      <c r="A405" s="40">
        <v>920</v>
      </c>
      <c r="B405" s="40">
        <v>2</v>
      </c>
      <c r="C405" s="40" t="s">
        <v>209</v>
      </c>
      <c r="D405" s="40" t="s">
        <v>458</v>
      </c>
      <c r="E405" s="40">
        <v>194</v>
      </c>
      <c r="F405" s="173"/>
      <c r="G405" s="173"/>
    </row>
    <row r="406" spans="1:7" ht="17.25" customHeight="1">
      <c r="A406" s="40"/>
      <c r="B406" s="206">
        <f>SUM(B404:B405)</f>
        <v>6</v>
      </c>
      <c r="C406" s="206"/>
      <c r="D406" s="206"/>
      <c r="E406" s="206">
        <f>SUM(E404:E405)</f>
        <v>521</v>
      </c>
      <c r="F406" s="173"/>
      <c r="G406" s="173"/>
    </row>
    <row r="407" spans="1:7" ht="17.25" customHeight="1">
      <c r="A407" s="292" t="s">
        <v>198</v>
      </c>
      <c r="B407" s="293"/>
      <c r="C407" s="294"/>
      <c r="D407" s="40"/>
      <c r="E407" s="39"/>
      <c r="F407" s="173"/>
      <c r="G407" s="173"/>
    </row>
    <row r="408" spans="1:7" ht="17.25" customHeight="1">
      <c r="A408" s="40">
        <v>924</v>
      </c>
      <c r="B408" s="59">
        <v>15</v>
      </c>
      <c r="C408" s="59" t="s">
        <v>209</v>
      </c>
      <c r="D408" s="40" t="s">
        <v>460</v>
      </c>
      <c r="E408" s="40">
        <v>1559</v>
      </c>
      <c r="F408" s="173"/>
      <c r="G408" s="173"/>
    </row>
    <row r="409" spans="1:7" ht="17.25" customHeight="1">
      <c r="A409" s="40">
        <v>921</v>
      </c>
      <c r="B409" s="59">
        <v>8</v>
      </c>
      <c r="C409" s="59" t="s">
        <v>206</v>
      </c>
      <c r="D409" s="102" t="s">
        <v>459</v>
      </c>
      <c r="E409" s="40">
        <v>436</v>
      </c>
      <c r="F409" s="173"/>
      <c r="G409" s="173"/>
    </row>
    <row r="410" spans="1:7" ht="17.25" customHeight="1">
      <c r="A410" s="40">
        <v>922</v>
      </c>
      <c r="B410" s="40">
        <v>4</v>
      </c>
      <c r="C410" s="40" t="s">
        <v>209</v>
      </c>
      <c r="D410" s="102" t="s">
        <v>404</v>
      </c>
      <c r="E410" s="40">
        <v>335</v>
      </c>
      <c r="F410" s="173"/>
      <c r="G410" s="173"/>
    </row>
    <row r="411" spans="1:7" ht="17.25" customHeight="1">
      <c r="A411" s="40">
        <v>923</v>
      </c>
      <c r="B411" s="40">
        <v>3</v>
      </c>
      <c r="C411" s="212" t="s">
        <v>213</v>
      </c>
      <c r="D411" s="102" t="s">
        <v>220</v>
      </c>
      <c r="E411" s="59">
        <v>321</v>
      </c>
      <c r="F411" s="173"/>
      <c r="G411" s="173"/>
    </row>
    <row r="412" spans="1:7" ht="17.25" customHeight="1">
      <c r="A412" s="40"/>
      <c r="B412" s="206">
        <f>SUM(B408:B411)</f>
        <v>30</v>
      </c>
      <c r="C412" s="206"/>
      <c r="D412" s="206"/>
      <c r="E412" s="206">
        <f>SUM(E408:E411)</f>
        <v>2651</v>
      </c>
      <c r="F412" s="173"/>
      <c r="G412" s="173"/>
    </row>
    <row r="413" spans="1:7" ht="17.25" customHeight="1">
      <c r="A413" s="206" t="s">
        <v>14</v>
      </c>
      <c r="B413" s="120">
        <f>B406+B412</f>
        <v>36</v>
      </c>
      <c r="C413" s="120"/>
      <c r="D413" s="120"/>
      <c r="E413" s="120">
        <f>E406+E412</f>
        <v>3172</v>
      </c>
      <c r="F413" s="173"/>
      <c r="G413" s="173"/>
    </row>
    <row r="414" spans="1:7" ht="17.25" customHeight="1">
      <c r="A414" s="207"/>
      <c r="B414" s="121"/>
      <c r="C414" s="122"/>
      <c r="D414" s="120"/>
      <c r="E414" s="120"/>
      <c r="F414" s="173"/>
      <c r="G414" s="173"/>
    </row>
    <row r="415" spans="1:7" ht="26.25" customHeight="1">
      <c r="A415" s="304" t="s">
        <v>629</v>
      </c>
      <c r="B415" s="311"/>
      <c r="C415" s="311"/>
      <c r="D415" s="311"/>
      <c r="E415" s="311"/>
      <c r="F415" s="173"/>
      <c r="G415" s="173"/>
    </row>
    <row r="416" spans="1:7" ht="24" customHeight="1">
      <c r="A416" s="40" t="s">
        <v>193</v>
      </c>
      <c r="B416" s="40" t="s">
        <v>194</v>
      </c>
      <c r="C416" s="40" t="s">
        <v>195</v>
      </c>
      <c r="D416" s="40" t="s">
        <v>196</v>
      </c>
      <c r="E416" s="39" t="s">
        <v>197</v>
      </c>
      <c r="F416" s="173"/>
      <c r="G416" s="173"/>
    </row>
    <row r="417" spans="1:7" ht="18.75" customHeight="1">
      <c r="A417" s="292" t="s">
        <v>204</v>
      </c>
      <c r="B417" s="293"/>
      <c r="C417" s="294"/>
      <c r="D417" s="40"/>
      <c r="E417" s="39"/>
      <c r="F417" s="173"/>
      <c r="G417" s="173"/>
    </row>
    <row r="418" spans="1:7" ht="17.25" customHeight="1">
      <c r="A418" s="193">
        <v>119</v>
      </c>
      <c r="B418" s="193">
        <v>12</v>
      </c>
      <c r="C418" s="216" t="s">
        <v>218</v>
      </c>
      <c r="D418" s="195" t="s">
        <v>462</v>
      </c>
      <c r="E418" s="216">
        <v>1246</v>
      </c>
      <c r="F418" s="173"/>
      <c r="G418" s="173"/>
    </row>
    <row r="419" spans="1:7" ht="17.25" customHeight="1">
      <c r="A419" s="40"/>
      <c r="B419" s="206">
        <f>SUM(B418:B418)</f>
        <v>12</v>
      </c>
      <c r="C419" s="206"/>
      <c r="D419" s="206"/>
      <c r="E419" s="206">
        <f>SUM(E418:E418)</f>
        <v>1246</v>
      </c>
      <c r="F419" s="173"/>
      <c r="G419" s="173"/>
    </row>
    <row r="420" spans="1:7" ht="17.25" customHeight="1">
      <c r="A420" s="292" t="s">
        <v>198</v>
      </c>
      <c r="B420" s="293"/>
      <c r="C420" s="294"/>
      <c r="D420" s="40"/>
      <c r="E420" s="39"/>
      <c r="F420" s="173"/>
      <c r="G420" s="173"/>
    </row>
    <row r="421" spans="1:7" ht="47.25" customHeight="1">
      <c r="A421" s="108">
        <v>122</v>
      </c>
      <c r="B421" s="109">
        <v>31</v>
      </c>
      <c r="C421" s="119" t="s">
        <v>327</v>
      </c>
      <c r="D421" s="112" t="s">
        <v>463</v>
      </c>
      <c r="E421" s="111">
        <v>3316</v>
      </c>
      <c r="F421" s="173">
        <f>B422+B423+B424+B426+B427+B428</f>
        <v>129</v>
      </c>
      <c r="G421" s="173"/>
    </row>
    <row r="422" spans="1:7" ht="17.25" customHeight="1">
      <c r="A422" s="108">
        <v>120</v>
      </c>
      <c r="B422" s="109">
        <v>23</v>
      </c>
      <c r="C422" s="110" t="s">
        <v>199</v>
      </c>
      <c r="D422" s="112" t="s">
        <v>312</v>
      </c>
      <c r="E422" s="111">
        <v>1071</v>
      </c>
      <c r="F422" s="173"/>
      <c r="G422" s="173"/>
    </row>
    <row r="423" spans="1:7" ht="17.25" customHeight="1">
      <c r="A423" s="108">
        <v>123</v>
      </c>
      <c r="B423" s="109">
        <v>5</v>
      </c>
      <c r="C423" s="110" t="s">
        <v>199</v>
      </c>
      <c r="D423" s="112" t="s">
        <v>263</v>
      </c>
      <c r="E423" s="111">
        <v>233</v>
      </c>
      <c r="F423" s="173"/>
      <c r="G423" s="173"/>
    </row>
    <row r="424" spans="1:7" ht="17.25" customHeight="1">
      <c r="A424" s="108">
        <v>124</v>
      </c>
      <c r="B424" s="109">
        <v>14</v>
      </c>
      <c r="C424" s="110" t="s">
        <v>199</v>
      </c>
      <c r="D424" s="112" t="s">
        <v>261</v>
      </c>
      <c r="E424" s="101">
        <v>656</v>
      </c>
      <c r="F424" s="173"/>
      <c r="G424" s="173"/>
    </row>
    <row r="425" spans="1:7" ht="17.25" customHeight="1">
      <c r="A425" s="40">
        <v>125</v>
      </c>
      <c r="B425" s="166">
        <v>2</v>
      </c>
      <c r="C425" s="166" t="s">
        <v>218</v>
      </c>
      <c r="D425" s="102" t="s">
        <v>464</v>
      </c>
      <c r="E425" s="166">
        <v>200</v>
      </c>
      <c r="F425" s="173"/>
      <c r="G425" s="173"/>
    </row>
    <row r="426" spans="1:7" ht="17.25" customHeight="1">
      <c r="A426" s="108">
        <v>98</v>
      </c>
      <c r="B426" s="109">
        <v>27</v>
      </c>
      <c r="C426" s="110" t="s">
        <v>206</v>
      </c>
      <c r="D426" s="112" t="s">
        <v>234</v>
      </c>
      <c r="E426" s="109">
        <v>1286</v>
      </c>
      <c r="F426" s="173"/>
      <c r="G426" s="173"/>
    </row>
    <row r="427" spans="1:7" ht="17.25" customHeight="1">
      <c r="A427" s="108">
        <v>99</v>
      </c>
      <c r="B427" s="109">
        <v>30</v>
      </c>
      <c r="C427" s="110" t="s">
        <v>206</v>
      </c>
      <c r="D427" s="112" t="s">
        <v>236</v>
      </c>
      <c r="E427" s="109">
        <v>1365</v>
      </c>
      <c r="F427" s="173"/>
      <c r="G427" s="173"/>
    </row>
    <row r="428" spans="1:7" ht="17.25" customHeight="1">
      <c r="A428" s="108">
        <v>100</v>
      </c>
      <c r="B428" s="109">
        <v>30</v>
      </c>
      <c r="C428" s="110" t="s">
        <v>206</v>
      </c>
      <c r="D428" s="112" t="s">
        <v>236</v>
      </c>
      <c r="E428" s="109">
        <v>1374</v>
      </c>
      <c r="F428" s="173"/>
      <c r="G428" s="173"/>
    </row>
    <row r="429" spans="1:7" ht="17.25" customHeight="1">
      <c r="A429" s="40"/>
      <c r="B429" s="206">
        <f>SUM(B421:B428)</f>
        <v>162</v>
      </c>
      <c r="C429" s="244"/>
      <c r="D429" s="244"/>
      <c r="E429" s="244">
        <f>SUM(E421:E428)</f>
        <v>9501</v>
      </c>
      <c r="F429" s="173"/>
      <c r="G429" s="173"/>
    </row>
    <row r="430" spans="1:7" ht="17.25" customHeight="1">
      <c r="A430" s="292" t="s">
        <v>211</v>
      </c>
      <c r="B430" s="293"/>
      <c r="C430" s="294"/>
      <c r="D430" s="206"/>
      <c r="E430" s="206"/>
      <c r="F430" s="173"/>
      <c r="G430" s="173"/>
    </row>
    <row r="431" spans="1:7" ht="17.25" customHeight="1">
      <c r="A431" s="108">
        <v>121</v>
      </c>
      <c r="B431" s="109">
        <v>3</v>
      </c>
      <c r="C431" s="110" t="s">
        <v>199</v>
      </c>
      <c r="D431" s="217" t="s">
        <v>220</v>
      </c>
      <c r="E431" s="171">
        <v>102</v>
      </c>
      <c r="F431" s="173"/>
      <c r="G431" s="173"/>
    </row>
    <row r="432" spans="1:7" ht="17.25" customHeight="1">
      <c r="A432" s="40"/>
      <c r="B432" s="206">
        <f>B431</f>
        <v>3</v>
      </c>
      <c r="C432" s="206"/>
      <c r="D432" s="206"/>
      <c r="E432" s="206">
        <f>E431</f>
        <v>102</v>
      </c>
      <c r="F432" s="173"/>
      <c r="G432" s="173"/>
    </row>
    <row r="433" spans="1:7" ht="17.25" customHeight="1">
      <c r="A433" s="206" t="s">
        <v>14</v>
      </c>
      <c r="B433" s="120">
        <f>B419+B429+B432</f>
        <v>177</v>
      </c>
      <c r="C433" s="120"/>
      <c r="D433" s="120"/>
      <c r="E433" s="120">
        <f>E419+E429+E432</f>
        <v>10849</v>
      </c>
      <c r="F433" s="173"/>
      <c r="G433" s="173"/>
    </row>
    <row r="434" spans="1:7" ht="17.25" customHeight="1">
      <c r="A434" s="209"/>
      <c r="B434" s="121"/>
      <c r="C434" s="122"/>
      <c r="D434" s="120"/>
      <c r="E434" s="120"/>
      <c r="F434" s="173"/>
      <c r="G434" s="173"/>
    </row>
    <row r="435" spans="1:7" ht="25.5" customHeight="1">
      <c r="A435" s="304" t="s">
        <v>630</v>
      </c>
      <c r="B435" s="311"/>
      <c r="C435" s="311"/>
      <c r="D435" s="311"/>
      <c r="E435" s="311"/>
      <c r="F435" s="173"/>
      <c r="G435" s="173"/>
    </row>
    <row r="436" spans="1:7" ht="22.5" customHeight="1">
      <c r="A436" s="40" t="s">
        <v>193</v>
      </c>
      <c r="B436" s="40" t="s">
        <v>194</v>
      </c>
      <c r="C436" s="40" t="s">
        <v>195</v>
      </c>
      <c r="D436" s="40" t="s">
        <v>196</v>
      </c>
      <c r="E436" s="39" t="s">
        <v>197</v>
      </c>
      <c r="F436" s="173"/>
      <c r="G436" s="173"/>
    </row>
    <row r="437" spans="1:7" ht="17.25" customHeight="1">
      <c r="A437" s="292" t="s">
        <v>204</v>
      </c>
      <c r="B437" s="293"/>
      <c r="C437" s="294"/>
      <c r="D437" s="40"/>
      <c r="E437" s="39"/>
      <c r="F437" s="173"/>
      <c r="G437" s="173"/>
    </row>
    <row r="438" spans="1:7" ht="17.25" customHeight="1">
      <c r="A438" s="59">
        <v>24002</v>
      </c>
      <c r="B438" s="166">
        <v>1</v>
      </c>
      <c r="C438" s="102" t="s">
        <v>205</v>
      </c>
      <c r="D438" s="102" t="s">
        <v>465</v>
      </c>
      <c r="E438" s="166">
        <v>54</v>
      </c>
      <c r="F438" s="173"/>
      <c r="G438" s="173"/>
    </row>
    <row r="439" spans="1:7" ht="17.25" customHeight="1">
      <c r="A439" s="59">
        <v>24003</v>
      </c>
      <c r="B439" s="166">
        <v>1</v>
      </c>
      <c r="C439" s="102" t="s">
        <v>206</v>
      </c>
      <c r="D439" s="102" t="s">
        <v>466</v>
      </c>
      <c r="E439" s="166">
        <v>87</v>
      </c>
      <c r="F439" s="173"/>
      <c r="G439" s="173"/>
    </row>
    <row r="440" spans="1:7" ht="17.25" customHeight="1">
      <c r="A440" s="59">
        <v>24004</v>
      </c>
      <c r="B440" s="166">
        <v>3</v>
      </c>
      <c r="C440" s="102" t="s">
        <v>209</v>
      </c>
      <c r="D440" s="102" t="s">
        <v>467</v>
      </c>
      <c r="E440" s="166">
        <v>355</v>
      </c>
      <c r="F440" s="173"/>
      <c r="G440" s="173"/>
    </row>
    <row r="441" spans="1:7" ht="17.25" customHeight="1">
      <c r="A441" s="40"/>
      <c r="B441" s="208">
        <f>SUM(B438:B440)</f>
        <v>5</v>
      </c>
      <c r="C441" s="208"/>
      <c r="D441" s="208"/>
      <c r="E441" s="208">
        <f>SUM(E438:E440)</f>
        <v>496</v>
      </c>
      <c r="F441" s="173"/>
      <c r="G441" s="173"/>
    </row>
    <row r="442" spans="1:7" ht="17.25" customHeight="1">
      <c r="A442" s="292" t="s">
        <v>198</v>
      </c>
      <c r="B442" s="293"/>
      <c r="C442" s="294"/>
      <c r="D442" s="40"/>
      <c r="E442" s="39"/>
      <c r="F442" s="173"/>
      <c r="G442" s="173"/>
    </row>
    <row r="443" spans="1:7" ht="17.25" customHeight="1">
      <c r="A443" s="59">
        <v>24005</v>
      </c>
      <c r="B443" s="166">
        <v>1</v>
      </c>
      <c r="C443" s="166" t="s">
        <v>205</v>
      </c>
      <c r="D443" s="102" t="s">
        <v>468</v>
      </c>
      <c r="E443" s="166">
        <v>56</v>
      </c>
      <c r="F443" s="173"/>
      <c r="G443" s="173"/>
    </row>
    <row r="444" spans="1:7" ht="17.25" customHeight="1">
      <c r="A444" s="59">
        <v>24006</v>
      </c>
      <c r="B444" s="166">
        <v>5</v>
      </c>
      <c r="C444" s="125" t="s">
        <v>221</v>
      </c>
      <c r="D444" s="102" t="s">
        <v>469</v>
      </c>
      <c r="E444" s="166">
        <v>1048</v>
      </c>
      <c r="F444" s="173"/>
      <c r="G444" s="173"/>
    </row>
    <row r="445" spans="1:7" ht="17.25" customHeight="1">
      <c r="A445" s="59">
        <v>24007</v>
      </c>
      <c r="B445" s="166">
        <v>1</v>
      </c>
      <c r="C445" s="125" t="s">
        <v>223</v>
      </c>
      <c r="D445" s="102" t="s">
        <v>470</v>
      </c>
      <c r="E445" s="166">
        <v>300</v>
      </c>
      <c r="F445" s="173"/>
      <c r="G445" s="173"/>
    </row>
    <row r="446" spans="1:7" ht="17.25" customHeight="1">
      <c r="A446" s="59">
        <v>24009</v>
      </c>
      <c r="B446" s="184">
        <v>1</v>
      </c>
      <c r="C446" s="212" t="s">
        <v>472</v>
      </c>
      <c r="D446" s="170" t="s">
        <v>471</v>
      </c>
      <c r="E446" s="184">
        <v>780</v>
      </c>
      <c r="F446" s="173"/>
      <c r="G446" s="173"/>
    </row>
    <row r="447" spans="1:7" ht="17.25" customHeight="1">
      <c r="A447" s="59">
        <v>24008</v>
      </c>
      <c r="B447" s="184">
        <v>2</v>
      </c>
      <c r="C447" s="170" t="s">
        <v>209</v>
      </c>
      <c r="D447" s="170" t="s">
        <v>473</v>
      </c>
      <c r="E447" s="184">
        <v>155</v>
      </c>
      <c r="F447" s="173"/>
      <c r="G447" s="173"/>
    </row>
    <row r="448" spans="1:7" ht="17.25" customHeight="1">
      <c r="A448" s="59">
        <v>24008</v>
      </c>
      <c r="B448" s="184">
        <v>1</v>
      </c>
      <c r="C448" s="212" t="s">
        <v>213</v>
      </c>
      <c r="D448" s="218" t="s">
        <v>474</v>
      </c>
      <c r="E448" s="170">
        <v>95</v>
      </c>
      <c r="F448" s="173"/>
      <c r="G448" s="173"/>
    </row>
    <row r="449" spans="1:7" ht="17.25" customHeight="1">
      <c r="A449" s="40">
        <v>23133</v>
      </c>
      <c r="B449" s="40">
        <v>30</v>
      </c>
      <c r="C449" s="40" t="s">
        <v>209</v>
      </c>
      <c r="D449" s="40" t="s">
        <v>449</v>
      </c>
      <c r="E449" s="40">
        <v>2884</v>
      </c>
      <c r="F449" s="173"/>
      <c r="G449" s="173"/>
    </row>
    <row r="450" spans="1:7" ht="17.25" customHeight="1">
      <c r="A450" s="40">
        <v>23134</v>
      </c>
      <c r="B450" s="40">
        <v>30</v>
      </c>
      <c r="C450" s="40" t="s">
        <v>209</v>
      </c>
      <c r="D450" s="202" t="s">
        <v>450</v>
      </c>
      <c r="E450" s="40">
        <v>2877</v>
      </c>
      <c r="F450" s="173"/>
      <c r="G450" s="173"/>
    </row>
    <row r="451" spans="1:7" ht="17.25" customHeight="1">
      <c r="A451" s="40">
        <v>23135</v>
      </c>
      <c r="B451" s="40">
        <v>30</v>
      </c>
      <c r="C451" s="40" t="s">
        <v>209</v>
      </c>
      <c r="D451" s="40" t="s">
        <v>451</v>
      </c>
      <c r="E451" s="40">
        <v>2881</v>
      </c>
      <c r="F451" s="173"/>
      <c r="G451" s="173"/>
    </row>
    <row r="452" spans="1:7" ht="17.25" customHeight="1">
      <c r="A452" s="40">
        <v>23136</v>
      </c>
      <c r="B452" s="40">
        <v>30</v>
      </c>
      <c r="C452" s="40" t="s">
        <v>209</v>
      </c>
      <c r="D452" s="40" t="s">
        <v>452</v>
      </c>
      <c r="E452" s="40">
        <v>2928</v>
      </c>
      <c r="F452" s="173"/>
      <c r="G452" s="173"/>
    </row>
    <row r="453" spans="1:7" ht="17.25" customHeight="1">
      <c r="A453" s="40">
        <v>23137</v>
      </c>
      <c r="B453" s="40">
        <v>30</v>
      </c>
      <c r="C453" s="40" t="s">
        <v>209</v>
      </c>
      <c r="D453" s="59" t="s">
        <v>453</v>
      </c>
      <c r="E453" s="40">
        <v>2946</v>
      </c>
      <c r="F453" s="173"/>
      <c r="G453" s="173"/>
    </row>
    <row r="454" spans="1:7" ht="17.25" customHeight="1">
      <c r="A454" s="40">
        <v>23138</v>
      </c>
      <c r="B454" s="40">
        <v>28</v>
      </c>
      <c r="C454" s="40" t="s">
        <v>209</v>
      </c>
      <c r="D454" s="40" t="s">
        <v>454</v>
      </c>
      <c r="E454" s="40">
        <v>2751</v>
      </c>
      <c r="F454" s="173"/>
      <c r="G454" s="173"/>
    </row>
    <row r="455" spans="1:7" ht="17.25" customHeight="1">
      <c r="A455" s="40"/>
      <c r="B455" s="208">
        <f>SUM(B443:B454)</f>
        <v>189</v>
      </c>
      <c r="C455" s="242"/>
      <c r="D455" s="242"/>
      <c r="E455" s="242">
        <f>SUM(E443:E454)</f>
        <v>19701</v>
      </c>
      <c r="F455" s="173"/>
      <c r="G455" s="173"/>
    </row>
    <row r="456" spans="1:7" ht="17.25" customHeight="1">
      <c r="A456" s="292" t="s">
        <v>210</v>
      </c>
      <c r="B456" s="293"/>
      <c r="C456" s="294"/>
      <c r="D456" s="208"/>
      <c r="E456" s="208"/>
      <c r="F456" s="173"/>
      <c r="G456" s="173"/>
    </row>
    <row r="457" spans="1:7" ht="17.25" customHeight="1">
      <c r="A457" s="42">
        <v>24001</v>
      </c>
      <c r="B457" s="59">
        <v>2</v>
      </c>
      <c r="C457" s="40" t="s">
        <v>199</v>
      </c>
      <c r="D457" s="69" t="s">
        <v>270</v>
      </c>
      <c r="E457" s="40">
        <v>120</v>
      </c>
      <c r="F457" s="173"/>
      <c r="G457" s="173"/>
    </row>
    <row r="458" spans="1:7" ht="17.25" customHeight="1">
      <c r="A458" s="40"/>
      <c r="B458" s="208">
        <f>B457</f>
        <v>2</v>
      </c>
      <c r="C458" s="208"/>
      <c r="D458" s="208"/>
      <c r="E458" s="208">
        <f>E457</f>
        <v>120</v>
      </c>
      <c r="F458" s="173"/>
      <c r="G458" s="173"/>
    </row>
    <row r="459" spans="1:7" ht="17.25" customHeight="1">
      <c r="A459" s="208" t="s">
        <v>14</v>
      </c>
      <c r="B459" s="120">
        <f>B441+B455+B458</f>
        <v>196</v>
      </c>
      <c r="C459" s="120"/>
      <c r="D459" s="120"/>
      <c r="E459" s="120">
        <f>E441+E455+E458</f>
        <v>20317</v>
      </c>
      <c r="F459" s="173"/>
      <c r="G459" s="173"/>
    </row>
    <row r="460" spans="1:7" ht="17.25" customHeight="1">
      <c r="A460" s="222"/>
      <c r="B460" s="121"/>
      <c r="C460" s="122"/>
      <c r="D460" s="120"/>
      <c r="E460" s="120"/>
      <c r="F460" s="173"/>
      <c r="G460" s="173"/>
    </row>
    <row r="461" spans="1:7" ht="31.5" customHeight="1">
      <c r="A461" s="304" t="s">
        <v>631</v>
      </c>
      <c r="B461" s="311"/>
      <c r="C461" s="311"/>
      <c r="D461" s="311"/>
      <c r="E461" s="311"/>
      <c r="F461" s="173"/>
      <c r="G461" s="173"/>
    </row>
    <row r="462" spans="1:7" ht="24" customHeight="1">
      <c r="A462" s="40" t="s">
        <v>193</v>
      </c>
      <c r="B462" s="40" t="s">
        <v>194</v>
      </c>
      <c r="C462" s="40" t="s">
        <v>195</v>
      </c>
      <c r="D462" s="40" t="s">
        <v>196</v>
      </c>
      <c r="E462" s="39" t="s">
        <v>197</v>
      </c>
      <c r="F462" s="173"/>
      <c r="G462" s="173"/>
    </row>
    <row r="463" spans="1:7" ht="17.25" customHeight="1">
      <c r="A463" s="292" t="s">
        <v>204</v>
      </c>
      <c r="B463" s="293"/>
      <c r="C463" s="294"/>
      <c r="D463" s="40"/>
      <c r="E463" s="39"/>
      <c r="F463" s="173"/>
      <c r="G463" s="173"/>
    </row>
    <row r="464" spans="1:7" ht="17.25" customHeight="1">
      <c r="A464" s="59">
        <v>444</v>
      </c>
      <c r="B464" s="59">
        <v>11</v>
      </c>
      <c r="C464" s="59" t="s">
        <v>209</v>
      </c>
      <c r="D464" s="89" t="s">
        <v>488</v>
      </c>
      <c r="E464" s="59">
        <v>1303</v>
      </c>
      <c r="F464" s="173"/>
      <c r="G464" s="173"/>
    </row>
    <row r="465" spans="1:7" ht="17.25" customHeight="1">
      <c r="A465" s="40"/>
      <c r="B465" s="221">
        <f>SUM(B464:B464)</f>
        <v>11</v>
      </c>
      <c r="C465" s="221"/>
      <c r="D465" s="221"/>
      <c r="E465" s="221">
        <f>SUM(E464:E464)</f>
        <v>1303</v>
      </c>
      <c r="F465" s="173"/>
      <c r="G465" s="173"/>
    </row>
    <row r="466" spans="1:7" ht="17.25" customHeight="1">
      <c r="A466" s="292" t="s">
        <v>198</v>
      </c>
      <c r="B466" s="293"/>
      <c r="C466" s="294"/>
      <c r="D466" s="40"/>
      <c r="E466" s="39"/>
      <c r="F466" s="173"/>
      <c r="G466" s="173"/>
    </row>
    <row r="467" spans="1:7" ht="17.25" customHeight="1">
      <c r="A467" s="40">
        <v>441</v>
      </c>
      <c r="B467" s="170">
        <v>1</v>
      </c>
      <c r="C467" s="170" t="s">
        <v>209</v>
      </c>
      <c r="D467" s="170" t="s">
        <v>293</v>
      </c>
      <c r="E467" s="170">
        <v>104</v>
      </c>
      <c r="F467" s="173"/>
      <c r="G467" s="173"/>
    </row>
    <row r="468" spans="1:7" ht="17.25" customHeight="1">
      <c r="A468" s="40">
        <v>442</v>
      </c>
      <c r="B468" s="170">
        <v>1</v>
      </c>
      <c r="C468" s="212" t="s">
        <v>213</v>
      </c>
      <c r="D468" s="170" t="s">
        <v>293</v>
      </c>
      <c r="E468" s="170">
        <v>124</v>
      </c>
      <c r="F468" s="173"/>
      <c r="G468" s="173"/>
    </row>
    <row r="469" spans="1:7" ht="17.25" customHeight="1">
      <c r="A469" s="40">
        <v>442</v>
      </c>
      <c r="B469" s="170">
        <v>1</v>
      </c>
      <c r="C469" s="212" t="s">
        <v>223</v>
      </c>
      <c r="D469" s="170" t="s">
        <v>489</v>
      </c>
      <c r="E469" s="170">
        <v>321</v>
      </c>
      <c r="F469" s="173"/>
      <c r="G469" s="173"/>
    </row>
    <row r="470" spans="1:7" ht="30" customHeight="1">
      <c r="A470" s="40">
        <v>443</v>
      </c>
      <c r="B470" s="170">
        <v>25</v>
      </c>
      <c r="C470" s="212" t="s">
        <v>213</v>
      </c>
      <c r="D470" s="170" t="s">
        <v>490</v>
      </c>
      <c r="E470" s="170">
        <v>3179</v>
      </c>
      <c r="F470" s="173"/>
      <c r="G470" s="173"/>
    </row>
    <row r="471" spans="1:7" ht="17.25" customHeight="1">
      <c r="A471" s="40" t="s">
        <v>491</v>
      </c>
      <c r="B471" s="170">
        <v>25</v>
      </c>
      <c r="C471" s="212" t="s">
        <v>213</v>
      </c>
      <c r="D471" s="170" t="s">
        <v>492</v>
      </c>
      <c r="E471" s="170">
        <v>3206</v>
      </c>
      <c r="F471" s="173"/>
      <c r="G471" s="173"/>
    </row>
    <row r="472" spans="1:7" ht="27.75" customHeight="1">
      <c r="A472" s="59" t="s">
        <v>493</v>
      </c>
      <c r="B472" s="184">
        <v>25</v>
      </c>
      <c r="C472" s="125" t="s">
        <v>213</v>
      </c>
      <c r="D472" s="218" t="s">
        <v>494</v>
      </c>
      <c r="E472" s="184">
        <v>3236</v>
      </c>
      <c r="F472" s="173"/>
      <c r="G472" s="173"/>
    </row>
    <row r="473" spans="1:7" ht="17.25" customHeight="1">
      <c r="A473" s="59">
        <v>440</v>
      </c>
      <c r="B473" s="184">
        <v>6</v>
      </c>
      <c r="C473" s="184" t="s">
        <v>209</v>
      </c>
      <c r="D473" s="101" t="s">
        <v>415</v>
      </c>
      <c r="E473" s="185">
        <v>540</v>
      </c>
      <c r="F473" s="173"/>
      <c r="G473" s="173"/>
    </row>
    <row r="474" spans="1:7" ht="17.25" customHeight="1">
      <c r="A474" s="40"/>
      <c r="B474" s="221">
        <f>SUM(B467:B473)</f>
        <v>84</v>
      </c>
      <c r="C474" s="221"/>
      <c r="D474" s="221"/>
      <c r="E474" s="221">
        <f>SUM(E467:E473)</f>
        <v>10710</v>
      </c>
      <c r="F474" s="173"/>
      <c r="G474" s="173"/>
    </row>
    <row r="475" spans="1:7" ht="17.25" customHeight="1">
      <c r="A475" s="292" t="s">
        <v>210</v>
      </c>
      <c r="B475" s="293"/>
      <c r="C475" s="294"/>
      <c r="D475" s="221"/>
      <c r="E475" s="221"/>
      <c r="F475" s="173"/>
      <c r="G475" s="173"/>
    </row>
    <row r="476" spans="1:7" ht="17.25" customHeight="1">
      <c r="A476" s="59">
        <v>444</v>
      </c>
      <c r="B476" s="184">
        <v>1</v>
      </c>
      <c r="C476" s="184" t="s">
        <v>206</v>
      </c>
      <c r="D476" s="231" t="s">
        <v>292</v>
      </c>
      <c r="E476" s="184">
        <v>61</v>
      </c>
      <c r="F476" s="173"/>
      <c r="G476" s="173"/>
    </row>
    <row r="477" spans="1:7" ht="17.25" customHeight="1">
      <c r="A477" s="40"/>
      <c r="B477" s="221">
        <f>B476</f>
        <v>1</v>
      </c>
      <c r="C477" s="221"/>
      <c r="D477" s="221"/>
      <c r="E477" s="221">
        <f>E476</f>
        <v>61</v>
      </c>
      <c r="F477" s="173"/>
      <c r="G477" s="173"/>
    </row>
    <row r="478" spans="1:7" ht="17.25" customHeight="1">
      <c r="A478" s="221" t="s">
        <v>14</v>
      </c>
      <c r="B478" s="120">
        <f>B465+B474+B477</f>
        <v>96</v>
      </c>
      <c r="C478" s="120"/>
      <c r="D478" s="120"/>
      <c r="E478" s="120">
        <f>E465+E474+E477</f>
        <v>12074</v>
      </c>
      <c r="F478" s="173"/>
      <c r="G478" s="173"/>
    </row>
    <row r="479" spans="1:7" ht="17.25" customHeight="1">
      <c r="A479" s="222"/>
      <c r="B479" s="121"/>
      <c r="C479" s="122"/>
      <c r="D479" s="120"/>
      <c r="E479" s="120"/>
      <c r="F479" s="173"/>
      <c r="G479" s="173"/>
    </row>
    <row r="480" spans="1:7" ht="27" customHeight="1">
      <c r="A480" s="304" t="s">
        <v>632</v>
      </c>
      <c r="B480" s="311"/>
      <c r="C480" s="311"/>
      <c r="D480" s="311"/>
      <c r="E480" s="311"/>
      <c r="F480" s="173"/>
      <c r="G480" s="173"/>
    </row>
    <row r="481" spans="1:7" ht="24.75" customHeight="1">
      <c r="A481" s="40" t="s">
        <v>193</v>
      </c>
      <c r="B481" s="40" t="s">
        <v>194</v>
      </c>
      <c r="C481" s="40" t="s">
        <v>195</v>
      </c>
      <c r="D481" s="40" t="s">
        <v>196</v>
      </c>
      <c r="E481" s="39" t="s">
        <v>197</v>
      </c>
      <c r="F481" s="173"/>
      <c r="G481" s="173"/>
    </row>
    <row r="482" spans="1:7" ht="18.75" customHeight="1">
      <c r="A482" s="292" t="s">
        <v>204</v>
      </c>
      <c r="B482" s="293"/>
      <c r="C482" s="294"/>
      <c r="D482" s="40"/>
      <c r="E482" s="39"/>
      <c r="F482" s="173"/>
      <c r="G482" s="173"/>
    </row>
    <row r="483" spans="1:7" ht="17.25" customHeight="1">
      <c r="A483" s="40">
        <v>1031</v>
      </c>
      <c r="B483" s="59">
        <v>1</v>
      </c>
      <c r="C483" s="59" t="s">
        <v>206</v>
      </c>
      <c r="D483" s="59" t="s">
        <v>495</v>
      </c>
      <c r="E483" s="40">
        <v>72</v>
      </c>
      <c r="F483" s="173"/>
      <c r="G483" s="173"/>
    </row>
    <row r="484" spans="1:7" ht="17.25" customHeight="1">
      <c r="A484" s="40">
        <v>1032</v>
      </c>
      <c r="B484" s="59">
        <v>11</v>
      </c>
      <c r="C484" s="40" t="s">
        <v>218</v>
      </c>
      <c r="D484" s="40" t="s">
        <v>496</v>
      </c>
      <c r="E484" s="40">
        <v>1156</v>
      </c>
      <c r="F484" s="173"/>
      <c r="G484" s="173"/>
    </row>
    <row r="485" spans="1:7" ht="17.25" customHeight="1">
      <c r="A485" s="40"/>
      <c r="B485" s="223">
        <f>SUM(B483:B484)</f>
        <v>12</v>
      </c>
      <c r="C485" s="223"/>
      <c r="D485" s="223"/>
      <c r="E485" s="223">
        <f>SUM(E483:E484)</f>
        <v>1228</v>
      </c>
      <c r="F485" s="173"/>
      <c r="G485" s="173"/>
    </row>
    <row r="486" spans="1:7" ht="17.25" customHeight="1">
      <c r="A486" s="292" t="s">
        <v>198</v>
      </c>
      <c r="B486" s="293"/>
      <c r="C486" s="294"/>
      <c r="D486" s="223"/>
      <c r="E486" s="223"/>
      <c r="F486" s="173"/>
      <c r="G486" s="173"/>
    </row>
    <row r="487" spans="1:7" ht="17.25" customHeight="1">
      <c r="A487" s="69">
        <v>1034</v>
      </c>
      <c r="B487" s="89">
        <v>2</v>
      </c>
      <c r="C487" s="69" t="s">
        <v>217</v>
      </c>
      <c r="D487" s="40" t="s">
        <v>264</v>
      </c>
      <c r="E487" s="69">
        <v>70</v>
      </c>
      <c r="F487" s="173"/>
      <c r="G487" s="173"/>
    </row>
    <row r="488" spans="1:7" ht="17.25" customHeight="1">
      <c r="A488" s="69">
        <v>1035</v>
      </c>
      <c r="B488" s="89">
        <v>1</v>
      </c>
      <c r="C488" s="69" t="s">
        <v>217</v>
      </c>
      <c r="D488" s="40" t="s">
        <v>219</v>
      </c>
      <c r="E488" s="69">
        <v>34</v>
      </c>
      <c r="F488" s="173"/>
      <c r="G488" s="173"/>
    </row>
    <row r="489" spans="1:7" ht="17.25" customHeight="1">
      <c r="A489" s="69">
        <v>1036</v>
      </c>
      <c r="B489" s="89">
        <v>20</v>
      </c>
      <c r="C489" s="69" t="s">
        <v>199</v>
      </c>
      <c r="D489" s="40" t="s">
        <v>403</v>
      </c>
      <c r="E489" s="69">
        <v>1684</v>
      </c>
      <c r="F489" s="173"/>
      <c r="G489" s="173"/>
    </row>
    <row r="490" spans="1:7" ht="17.25" customHeight="1">
      <c r="A490" s="69">
        <v>1037</v>
      </c>
      <c r="B490" s="89">
        <v>19</v>
      </c>
      <c r="C490" s="69" t="s">
        <v>199</v>
      </c>
      <c r="D490" s="40" t="s">
        <v>317</v>
      </c>
      <c r="E490" s="69">
        <v>1692</v>
      </c>
      <c r="F490" s="173"/>
      <c r="G490" s="173"/>
    </row>
    <row r="491" spans="1:7" ht="17.25" customHeight="1">
      <c r="A491" s="69">
        <v>1038</v>
      </c>
      <c r="B491" s="89">
        <v>1</v>
      </c>
      <c r="C491" s="69" t="s">
        <v>209</v>
      </c>
      <c r="D491" s="40" t="s">
        <v>219</v>
      </c>
      <c r="E491" s="69">
        <v>90</v>
      </c>
      <c r="F491" s="173"/>
      <c r="G491" s="173"/>
    </row>
    <row r="492" spans="1:7" ht="21" customHeight="1">
      <c r="A492" s="40">
        <v>1039</v>
      </c>
      <c r="B492" s="59">
        <v>10</v>
      </c>
      <c r="C492" s="212" t="s">
        <v>318</v>
      </c>
      <c r="D492" s="40" t="s">
        <v>497</v>
      </c>
      <c r="E492" s="40">
        <v>1772</v>
      </c>
      <c r="F492" s="173"/>
      <c r="G492" s="173"/>
    </row>
    <row r="493" spans="1:7" ht="17.25" customHeight="1">
      <c r="A493" s="22"/>
      <c r="B493" s="228">
        <f>SUM(B487:B492)</f>
        <v>53</v>
      </c>
      <c r="C493" s="228"/>
      <c r="D493" s="228"/>
      <c r="E493" s="228">
        <f>SUM(E487:E492)</f>
        <v>5342</v>
      </c>
      <c r="F493" s="173"/>
      <c r="G493" s="173"/>
    </row>
    <row r="494" spans="1:7" ht="17.25" customHeight="1">
      <c r="A494" s="292" t="s">
        <v>211</v>
      </c>
      <c r="B494" s="293"/>
      <c r="C494" s="294"/>
      <c r="D494" s="223"/>
      <c r="E494" s="223"/>
      <c r="F494" s="173"/>
      <c r="G494" s="173"/>
    </row>
    <row r="495" spans="1:7" ht="17.25" customHeight="1">
      <c r="A495" s="69">
        <v>1033</v>
      </c>
      <c r="B495" s="89">
        <v>1</v>
      </c>
      <c r="C495" s="69" t="s">
        <v>206</v>
      </c>
      <c r="D495" s="40" t="s">
        <v>219</v>
      </c>
      <c r="E495" s="69">
        <v>45</v>
      </c>
      <c r="F495" s="173"/>
      <c r="G495" s="173"/>
    </row>
    <row r="496" spans="1:7" ht="17.25" customHeight="1">
      <c r="A496" s="40"/>
      <c r="B496" s="223">
        <f>B495</f>
        <v>1</v>
      </c>
      <c r="C496" s="223"/>
      <c r="D496" s="223"/>
      <c r="E496" s="223">
        <f>E495</f>
        <v>45</v>
      </c>
      <c r="F496" s="173"/>
      <c r="G496" s="173"/>
    </row>
    <row r="497" spans="1:7" ht="17.25" customHeight="1">
      <c r="A497" s="223" t="s">
        <v>14</v>
      </c>
      <c r="B497" s="120">
        <f>B485+B496+B493</f>
        <v>66</v>
      </c>
      <c r="C497" s="120"/>
      <c r="D497" s="120"/>
      <c r="E497" s="120">
        <f>E485+E496+E493</f>
        <v>6615</v>
      </c>
      <c r="F497" s="173"/>
      <c r="G497" s="173"/>
    </row>
    <row r="498" spans="1:7" ht="17.25" customHeight="1">
      <c r="A498" s="224"/>
      <c r="B498" s="121"/>
      <c r="C498" s="122"/>
      <c r="D498" s="120"/>
      <c r="E498" s="120"/>
      <c r="F498" s="173"/>
      <c r="G498" s="173"/>
    </row>
    <row r="499" spans="1:7" ht="30" customHeight="1">
      <c r="A499" s="304" t="s">
        <v>633</v>
      </c>
      <c r="B499" s="311"/>
      <c r="C499" s="311"/>
      <c r="D499" s="311"/>
      <c r="E499" s="311"/>
      <c r="F499" s="173"/>
      <c r="G499" s="173"/>
    </row>
    <row r="500" spans="1:7" ht="26.25" customHeight="1">
      <c r="A500" s="40" t="s">
        <v>193</v>
      </c>
      <c r="B500" s="40" t="s">
        <v>194</v>
      </c>
      <c r="C500" s="40" t="s">
        <v>195</v>
      </c>
      <c r="D500" s="40" t="s">
        <v>196</v>
      </c>
      <c r="E500" s="39" t="s">
        <v>197</v>
      </c>
      <c r="F500" s="173"/>
      <c r="G500" s="173"/>
    </row>
    <row r="501" spans="1:7" ht="17.25" customHeight="1">
      <c r="A501" s="292" t="s">
        <v>204</v>
      </c>
      <c r="B501" s="293"/>
      <c r="C501" s="294"/>
      <c r="D501" s="40"/>
      <c r="E501" s="39"/>
      <c r="F501" s="173"/>
      <c r="G501" s="173"/>
    </row>
    <row r="502" spans="1:7" ht="17.25" customHeight="1">
      <c r="A502" s="192">
        <v>126</v>
      </c>
      <c r="B502" s="193">
        <v>3</v>
      </c>
      <c r="C502" s="216" t="s">
        <v>199</v>
      </c>
      <c r="D502" s="102" t="s">
        <v>498</v>
      </c>
      <c r="E502" s="166">
        <v>235</v>
      </c>
      <c r="F502" s="173"/>
      <c r="G502" s="173"/>
    </row>
    <row r="503" spans="1:7" ht="17.25" customHeight="1">
      <c r="A503" s="193">
        <v>127</v>
      </c>
      <c r="B503" s="193">
        <v>1</v>
      </c>
      <c r="C503" s="216" t="s">
        <v>218</v>
      </c>
      <c r="D503" s="195" t="s">
        <v>499</v>
      </c>
      <c r="E503" s="216">
        <v>90</v>
      </c>
      <c r="F503" s="173"/>
      <c r="G503" s="173"/>
    </row>
    <row r="504" spans="1:7" ht="17.25" customHeight="1">
      <c r="A504" s="108">
        <v>131</v>
      </c>
      <c r="B504" s="109">
        <v>4</v>
      </c>
      <c r="C504" s="110" t="s">
        <v>205</v>
      </c>
      <c r="D504" s="101" t="s">
        <v>500</v>
      </c>
      <c r="E504" s="101">
        <v>210</v>
      </c>
      <c r="F504" s="173"/>
      <c r="G504" s="173"/>
    </row>
    <row r="505" spans="1:7" ht="17.25" customHeight="1">
      <c r="A505" s="40"/>
      <c r="B505" s="223">
        <f>SUM(B502:B504)</f>
        <v>8</v>
      </c>
      <c r="C505" s="223"/>
      <c r="D505" s="223"/>
      <c r="E505" s="223">
        <f>SUM(E502:E504)</f>
        <v>535</v>
      </c>
      <c r="F505" s="173"/>
      <c r="G505" s="173"/>
    </row>
    <row r="506" spans="1:7" ht="17.25" customHeight="1">
      <c r="A506" s="292" t="s">
        <v>198</v>
      </c>
      <c r="B506" s="293"/>
      <c r="C506" s="294"/>
      <c r="D506" s="223"/>
      <c r="E506" s="223"/>
      <c r="F506" s="173"/>
      <c r="G506" s="173"/>
    </row>
    <row r="507" spans="1:8" ht="17.25" customHeight="1">
      <c r="A507" s="108">
        <v>132</v>
      </c>
      <c r="B507" s="109">
        <v>9</v>
      </c>
      <c r="C507" s="119" t="s">
        <v>329</v>
      </c>
      <c r="D507" s="232" t="s">
        <v>501</v>
      </c>
      <c r="E507" s="166">
        <v>1266</v>
      </c>
      <c r="F507" s="173"/>
      <c r="G507" s="173"/>
      <c r="H507" s="96">
        <f>B508+B512+B513+B514</f>
        <v>76</v>
      </c>
    </row>
    <row r="508" spans="1:7" ht="17.25" customHeight="1">
      <c r="A508" s="108">
        <v>128</v>
      </c>
      <c r="B508" s="109">
        <v>18</v>
      </c>
      <c r="C508" s="110" t="s">
        <v>199</v>
      </c>
      <c r="D508" s="112" t="s">
        <v>208</v>
      </c>
      <c r="E508" s="111">
        <v>836</v>
      </c>
      <c r="F508" s="173"/>
      <c r="G508" s="173"/>
    </row>
    <row r="509" spans="1:7" ht="17.25" customHeight="1">
      <c r="A509" s="108">
        <v>130</v>
      </c>
      <c r="B509" s="109">
        <v>4</v>
      </c>
      <c r="C509" s="233" t="s">
        <v>217</v>
      </c>
      <c r="D509" s="112" t="s">
        <v>404</v>
      </c>
      <c r="E509" s="111">
        <v>132</v>
      </c>
      <c r="F509" s="173"/>
      <c r="G509" s="173"/>
    </row>
    <row r="510" spans="1:7" ht="17.25" customHeight="1">
      <c r="A510" s="192">
        <v>133</v>
      </c>
      <c r="B510" s="193">
        <v>22</v>
      </c>
      <c r="C510" s="194" t="s">
        <v>314</v>
      </c>
      <c r="D510" s="195" t="s">
        <v>543</v>
      </c>
      <c r="E510" s="196">
        <v>2483</v>
      </c>
      <c r="F510" s="173"/>
      <c r="G510" s="173"/>
    </row>
    <row r="511" spans="1:7" ht="17.25" customHeight="1">
      <c r="A511" s="192">
        <v>134</v>
      </c>
      <c r="B511" s="193">
        <v>14</v>
      </c>
      <c r="C511" s="194" t="s">
        <v>318</v>
      </c>
      <c r="D511" s="195" t="s">
        <v>541</v>
      </c>
      <c r="E511" s="196">
        <v>1917</v>
      </c>
      <c r="F511" s="173"/>
      <c r="G511" s="173"/>
    </row>
    <row r="512" spans="1:7" ht="17.25" customHeight="1">
      <c r="A512" s="192">
        <v>135</v>
      </c>
      <c r="B512" s="193">
        <v>19</v>
      </c>
      <c r="C512" s="216" t="s">
        <v>199</v>
      </c>
      <c r="D512" s="112" t="s">
        <v>317</v>
      </c>
      <c r="E512" s="196">
        <v>881</v>
      </c>
      <c r="F512" s="173"/>
      <c r="G512" s="173"/>
    </row>
    <row r="513" spans="1:7" ht="17.25" customHeight="1">
      <c r="A513" s="108">
        <v>136</v>
      </c>
      <c r="B513" s="109">
        <v>23</v>
      </c>
      <c r="C513" s="109" t="s">
        <v>199</v>
      </c>
      <c r="D513" s="108" t="s">
        <v>312</v>
      </c>
      <c r="E513" s="109">
        <v>1077</v>
      </c>
      <c r="F513" s="173"/>
      <c r="G513" s="173"/>
    </row>
    <row r="514" spans="1:7" ht="17.25" customHeight="1">
      <c r="A514" s="108">
        <v>137</v>
      </c>
      <c r="B514" s="109">
        <v>16</v>
      </c>
      <c r="C514" s="109" t="s">
        <v>199</v>
      </c>
      <c r="D514" s="108" t="s">
        <v>376</v>
      </c>
      <c r="E514" s="109">
        <v>738</v>
      </c>
      <c r="F514" s="173"/>
      <c r="G514" s="173"/>
    </row>
    <row r="515" spans="1:7" ht="17.25" customHeight="1">
      <c r="A515" s="288">
        <v>138</v>
      </c>
      <c r="B515" s="174">
        <v>17</v>
      </c>
      <c r="C515" s="289" t="s">
        <v>199</v>
      </c>
      <c r="D515" s="290" t="s">
        <v>713</v>
      </c>
      <c r="E515" s="147">
        <v>795</v>
      </c>
      <c r="F515" s="173"/>
      <c r="G515" s="173"/>
    </row>
    <row r="516" spans="1:7" ht="17.25" customHeight="1">
      <c r="A516" s="22"/>
      <c r="B516" s="228">
        <f>SUM(B507:B515)</f>
        <v>142</v>
      </c>
      <c r="C516" s="228"/>
      <c r="D516" s="228"/>
      <c r="E516" s="228">
        <f>SUM(E507:E515)</f>
        <v>10125</v>
      </c>
      <c r="F516" s="173"/>
      <c r="G516" s="173"/>
    </row>
    <row r="517" spans="1:7" ht="17.25" customHeight="1">
      <c r="A517" s="292" t="s">
        <v>211</v>
      </c>
      <c r="B517" s="293"/>
      <c r="C517" s="294"/>
      <c r="D517" s="228"/>
      <c r="E517" s="228"/>
      <c r="F517" s="173"/>
      <c r="G517" s="173"/>
    </row>
    <row r="518" spans="1:7" ht="17.25" customHeight="1">
      <c r="A518" s="108">
        <v>129</v>
      </c>
      <c r="B518" s="109">
        <v>1</v>
      </c>
      <c r="C518" s="234" t="s">
        <v>199</v>
      </c>
      <c r="D518" s="108" t="s">
        <v>219</v>
      </c>
      <c r="E518" s="109">
        <v>35</v>
      </c>
      <c r="F518" s="173"/>
      <c r="G518" s="173"/>
    </row>
    <row r="519" spans="1:7" ht="17.25" customHeight="1">
      <c r="A519" s="22"/>
      <c r="B519" s="228">
        <f>B518</f>
        <v>1</v>
      </c>
      <c r="C519" s="228"/>
      <c r="D519" s="228"/>
      <c r="E519" s="228">
        <f>E518</f>
        <v>35</v>
      </c>
      <c r="F519" s="173"/>
      <c r="G519" s="173"/>
    </row>
    <row r="520" spans="1:7" ht="17.25" customHeight="1">
      <c r="A520" s="223" t="s">
        <v>14</v>
      </c>
      <c r="B520" s="120">
        <f>B505+B516+B519</f>
        <v>151</v>
      </c>
      <c r="C520" s="120"/>
      <c r="D520" s="120"/>
      <c r="E520" s="120">
        <f>E505+E516+E519</f>
        <v>10695</v>
      </c>
      <c r="F520" s="173"/>
      <c r="G520" s="173"/>
    </row>
    <row r="521" spans="1:7" ht="17.25" customHeight="1">
      <c r="A521" s="227"/>
      <c r="B521" s="121"/>
      <c r="C521" s="122"/>
      <c r="D521" s="120"/>
      <c r="E521" s="120"/>
      <c r="F521" s="173"/>
      <c r="G521" s="173"/>
    </row>
    <row r="522" spans="1:7" ht="30.75" customHeight="1">
      <c r="A522" s="304" t="s">
        <v>634</v>
      </c>
      <c r="B522" s="311"/>
      <c r="C522" s="311"/>
      <c r="D522" s="311"/>
      <c r="E522" s="311"/>
      <c r="F522" s="173"/>
      <c r="G522" s="173"/>
    </row>
    <row r="523" spans="1:7" ht="22.5" customHeight="1">
      <c r="A523" s="40" t="s">
        <v>193</v>
      </c>
      <c r="B523" s="40" t="s">
        <v>194</v>
      </c>
      <c r="C523" s="40" t="s">
        <v>195</v>
      </c>
      <c r="D523" s="40" t="s">
        <v>196</v>
      </c>
      <c r="E523" s="39" t="s">
        <v>197</v>
      </c>
      <c r="F523" s="173"/>
      <c r="G523" s="173"/>
    </row>
    <row r="524" spans="1:7" ht="17.25" customHeight="1">
      <c r="A524" s="292" t="s">
        <v>204</v>
      </c>
      <c r="B524" s="293"/>
      <c r="C524" s="294"/>
      <c r="D524" s="40"/>
      <c r="E524" s="39"/>
      <c r="F524" s="173"/>
      <c r="G524" s="173"/>
    </row>
    <row r="525" spans="1:7" ht="26.25" customHeight="1">
      <c r="A525" s="59" t="s">
        <v>502</v>
      </c>
      <c r="B525" s="166">
        <v>14</v>
      </c>
      <c r="C525" s="166" t="s">
        <v>205</v>
      </c>
      <c r="D525" s="102" t="s">
        <v>503</v>
      </c>
      <c r="E525" s="166">
        <v>817.9</v>
      </c>
      <c r="F525" s="173"/>
      <c r="G525" s="173"/>
    </row>
    <row r="526" spans="1:7" ht="17.25" customHeight="1">
      <c r="A526" s="59" t="s">
        <v>504</v>
      </c>
      <c r="B526" s="166">
        <v>1</v>
      </c>
      <c r="C526" s="166" t="s">
        <v>209</v>
      </c>
      <c r="D526" s="102" t="s">
        <v>505</v>
      </c>
      <c r="E526" s="166">
        <v>108</v>
      </c>
      <c r="F526" s="173"/>
      <c r="G526" s="173"/>
    </row>
    <row r="527" spans="1:7" ht="17.25" customHeight="1">
      <c r="A527" s="59" t="s">
        <v>506</v>
      </c>
      <c r="B527" s="166">
        <v>5</v>
      </c>
      <c r="C527" s="102" t="s">
        <v>199</v>
      </c>
      <c r="D527" s="102" t="s">
        <v>507</v>
      </c>
      <c r="E527" s="166">
        <v>389</v>
      </c>
      <c r="F527" s="173"/>
      <c r="G527" s="173"/>
    </row>
    <row r="528" spans="1:7" ht="17.25" customHeight="1">
      <c r="A528" s="40"/>
      <c r="B528" s="226">
        <f>SUM(B525:B527)</f>
        <v>20</v>
      </c>
      <c r="C528" s="226"/>
      <c r="D528" s="226"/>
      <c r="E528" s="226">
        <f>SUM(E525:E527)</f>
        <v>1314.9</v>
      </c>
      <c r="F528" s="173"/>
      <c r="G528" s="173"/>
    </row>
    <row r="529" spans="1:7" ht="17.25" customHeight="1">
      <c r="A529" s="292" t="s">
        <v>198</v>
      </c>
      <c r="B529" s="293"/>
      <c r="C529" s="294"/>
      <c r="D529" s="226"/>
      <c r="E529" s="226"/>
      <c r="F529" s="173"/>
      <c r="G529" s="173"/>
    </row>
    <row r="530" spans="1:7" ht="17.25" customHeight="1">
      <c r="A530" s="59" t="s">
        <v>508</v>
      </c>
      <c r="B530" s="166">
        <v>3</v>
      </c>
      <c r="C530" s="102" t="s">
        <v>390</v>
      </c>
      <c r="D530" s="102" t="s">
        <v>509</v>
      </c>
      <c r="E530" s="166">
        <v>180</v>
      </c>
      <c r="F530" s="173"/>
      <c r="G530" s="173"/>
    </row>
    <row r="531" spans="1:7" ht="17.25" customHeight="1">
      <c r="A531" s="59" t="s">
        <v>510</v>
      </c>
      <c r="B531" s="166">
        <v>1</v>
      </c>
      <c r="C531" s="212" t="s">
        <v>221</v>
      </c>
      <c r="D531" s="40" t="s">
        <v>511</v>
      </c>
      <c r="E531" s="40">
        <v>195</v>
      </c>
      <c r="F531" s="173"/>
      <c r="G531" s="173"/>
    </row>
    <row r="532" spans="1:7" ht="17.25" customHeight="1">
      <c r="A532" s="59" t="s">
        <v>512</v>
      </c>
      <c r="B532" s="59">
        <v>11</v>
      </c>
      <c r="C532" s="212" t="s">
        <v>517</v>
      </c>
      <c r="D532" s="40" t="s">
        <v>513</v>
      </c>
      <c r="E532" s="59">
        <v>1441.4</v>
      </c>
      <c r="F532" s="173"/>
      <c r="G532" s="173"/>
    </row>
    <row r="533" spans="1:7" ht="17.25" customHeight="1">
      <c r="A533" s="59" t="s">
        <v>514</v>
      </c>
      <c r="B533" s="166">
        <v>8</v>
      </c>
      <c r="C533" s="102" t="s">
        <v>390</v>
      </c>
      <c r="D533" s="102" t="s">
        <v>515</v>
      </c>
      <c r="E533" s="166">
        <v>335</v>
      </c>
      <c r="F533" s="173"/>
      <c r="G533" s="173"/>
    </row>
    <row r="534" spans="1:7" ht="17.25" customHeight="1">
      <c r="A534" s="59" t="s">
        <v>516</v>
      </c>
      <c r="B534" s="166">
        <v>8</v>
      </c>
      <c r="C534" s="102" t="s">
        <v>518</v>
      </c>
      <c r="D534" s="102" t="s">
        <v>515</v>
      </c>
      <c r="E534" s="166">
        <v>486</v>
      </c>
      <c r="F534" s="173"/>
      <c r="G534" s="173"/>
    </row>
    <row r="535" spans="1:7" ht="17.25" customHeight="1">
      <c r="A535" s="40"/>
      <c r="B535" s="226">
        <f>SUM(B530:B534)</f>
        <v>31</v>
      </c>
      <c r="C535" s="226"/>
      <c r="D535" s="226"/>
      <c r="E535" s="230">
        <f>SUM(E530:E534)</f>
        <v>2637.4</v>
      </c>
      <c r="F535" s="173"/>
      <c r="G535" s="173"/>
    </row>
    <row r="536" spans="1:7" ht="17.25" customHeight="1">
      <c r="A536" s="226" t="s">
        <v>14</v>
      </c>
      <c r="B536" s="120">
        <f>B528+B535</f>
        <v>51</v>
      </c>
      <c r="C536" s="120"/>
      <c r="D536" s="120"/>
      <c r="E536" s="120">
        <f>E528+E535</f>
        <v>3952.3</v>
      </c>
      <c r="F536" s="173"/>
      <c r="G536" s="173"/>
    </row>
    <row r="537" spans="1:7" ht="17.25" customHeight="1">
      <c r="A537" s="229"/>
      <c r="B537" s="121"/>
      <c r="C537" s="122"/>
      <c r="D537" s="120"/>
      <c r="E537" s="120"/>
      <c r="F537" s="173"/>
      <c r="G537" s="173"/>
    </row>
    <row r="538" spans="1:7" ht="30.75" customHeight="1">
      <c r="A538" s="304" t="s">
        <v>635</v>
      </c>
      <c r="B538" s="311"/>
      <c r="C538" s="311"/>
      <c r="D538" s="311"/>
      <c r="E538" s="311"/>
      <c r="F538" s="173"/>
      <c r="G538" s="173"/>
    </row>
    <row r="539" spans="1:7" ht="25.5" customHeight="1">
      <c r="A539" s="40" t="s">
        <v>193</v>
      </c>
      <c r="B539" s="40" t="s">
        <v>194</v>
      </c>
      <c r="C539" s="40" t="s">
        <v>195</v>
      </c>
      <c r="D539" s="40" t="s">
        <v>196</v>
      </c>
      <c r="E539" s="39" t="s">
        <v>197</v>
      </c>
      <c r="F539" s="173"/>
      <c r="G539" s="173"/>
    </row>
    <row r="540" spans="1:7" ht="17.25" customHeight="1">
      <c r="A540" s="292" t="s">
        <v>204</v>
      </c>
      <c r="B540" s="293"/>
      <c r="C540" s="294"/>
      <c r="D540" s="40"/>
      <c r="E540" s="39"/>
      <c r="F540" s="173"/>
      <c r="G540" s="173"/>
    </row>
    <row r="541" spans="1:7" ht="27" customHeight="1">
      <c r="A541" s="59" t="s">
        <v>519</v>
      </c>
      <c r="B541" s="166">
        <v>13</v>
      </c>
      <c r="C541" s="166" t="s">
        <v>205</v>
      </c>
      <c r="D541" s="102" t="s">
        <v>520</v>
      </c>
      <c r="E541" s="166">
        <v>784.1</v>
      </c>
      <c r="F541" s="173"/>
      <c r="G541" s="173"/>
    </row>
    <row r="542" spans="1:7" ht="17.25" customHeight="1">
      <c r="A542" s="59" t="s">
        <v>521</v>
      </c>
      <c r="B542" s="166">
        <v>1</v>
      </c>
      <c r="C542" s="166" t="s">
        <v>209</v>
      </c>
      <c r="D542" s="102" t="s">
        <v>522</v>
      </c>
      <c r="E542" s="166">
        <v>106</v>
      </c>
      <c r="F542" s="173"/>
      <c r="G542" s="173"/>
    </row>
    <row r="543" spans="1:7" ht="17.25" customHeight="1">
      <c r="A543" s="59" t="s">
        <v>534</v>
      </c>
      <c r="B543" s="59">
        <v>1</v>
      </c>
      <c r="C543" s="212" t="s">
        <v>337</v>
      </c>
      <c r="D543" s="40" t="s">
        <v>535</v>
      </c>
      <c r="E543" s="166">
        <v>580</v>
      </c>
      <c r="F543" s="173"/>
      <c r="G543" s="173"/>
    </row>
    <row r="544" spans="1:7" ht="17.25" customHeight="1">
      <c r="A544" s="40"/>
      <c r="B544" s="237">
        <f>SUM(B541:B543)</f>
        <v>15</v>
      </c>
      <c r="C544" s="237"/>
      <c r="D544" s="237"/>
      <c r="E544" s="237">
        <f>SUM(E541:E543)</f>
        <v>1470.1</v>
      </c>
      <c r="F544" s="173"/>
      <c r="G544" s="173"/>
    </row>
    <row r="545" spans="1:7" ht="17.25" customHeight="1">
      <c r="A545" s="292" t="s">
        <v>198</v>
      </c>
      <c r="B545" s="293"/>
      <c r="C545" s="294"/>
      <c r="D545" s="237"/>
      <c r="E545" s="237"/>
      <c r="F545" s="173"/>
      <c r="G545" s="173"/>
    </row>
    <row r="546" spans="1:7" ht="17.25" customHeight="1">
      <c r="A546" s="59" t="s">
        <v>523</v>
      </c>
      <c r="B546" s="166">
        <v>4</v>
      </c>
      <c r="C546" s="102" t="s">
        <v>390</v>
      </c>
      <c r="D546" s="102" t="s">
        <v>524</v>
      </c>
      <c r="E546" s="166">
        <v>240</v>
      </c>
      <c r="F546" s="173"/>
      <c r="G546" s="173"/>
    </row>
    <row r="547" spans="1:7" ht="30" customHeight="1">
      <c r="A547" s="59" t="s">
        <v>525</v>
      </c>
      <c r="B547" s="59">
        <v>20</v>
      </c>
      <c r="C547" s="212" t="s">
        <v>526</v>
      </c>
      <c r="D547" s="40" t="s">
        <v>527</v>
      </c>
      <c r="E547" s="40">
        <v>1905</v>
      </c>
      <c r="F547" s="173"/>
      <c r="G547" s="173"/>
    </row>
    <row r="548" spans="1:7" ht="17.25" customHeight="1">
      <c r="A548" s="59" t="s">
        <v>528</v>
      </c>
      <c r="B548" s="59">
        <v>4</v>
      </c>
      <c r="C548" s="212" t="s">
        <v>529</v>
      </c>
      <c r="D548" s="40" t="s">
        <v>530</v>
      </c>
      <c r="E548" s="59">
        <v>838</v>
      </c>
      <c r="F548" s="173"/>
      <c r="G548" s="173"/>
    </row>
    <row r="549" spans="1:7" ht="17.25" customHeight="1">
      <c r="A549" s="59" t="s">
        <v>531</v>
      </c>
      <c r="B549" s="59">
        <v>3</v>
      </c>
      <c r="C549" s="212" t="s">
        <v>532</v>
      </c>
      <c r="D549" s="40" t="s">
        <v>533</v>
      </c>
      <c r="E549" s="166">
        <v>933</v>
      </c>
      <c r="F549" s="173"/>
      <c r="G549" s="173"/>
    </row>
    <row r="550" spans="1:7" ht="17.25" customHeight="1">
      <c r="A550" s="59" t="s">
        <v>536</v>
      </c>
      <c r="B550" s="166">
        <v>4</v>
      </c>
      <c r="C550" s="102" t="s">
        <v>540</v>
      </c>
      <c r="D550" s="102" t="s">
        <v>537</v>
      </c>
      <c r="E550" s="166">
        <v>244</v>
      </c>
      <c r="F550" s="173"/>
      <c r="G550" s="173"/>
    </row>
    <row r="551" spans="1:7" ht="17.25" customHeight="1">
      <c r="A551" s="59" t="s">
        <v>538</v>
      </c>
      <c r="B551" s="166">
        <v>4</v>
      </c>
      <c r="C551" s="102" t="s">
        <v>539</v>
      </c>
      <c r="D551" s="102" t="s">
        <v>537</v>
      </c>
      <c r="E551" s="166">
        <v>165</v>
      </c>
      <c r="F551" s="173"/>
      <c r="G551" s="173"/>
    </row>
    <row r="552" spans="1:7" ht="17.25" customHeight="1">
      <c r="A552" s="40"/>
      <c r="B552" s="237">
        <f>SUM(B546:B551)</f>
        <v>39</v>
      </c>
      <c r="C552" s="237"/>
      <c r="D552" s="237"/>
      <c r="E552" s="237">
        <f>SUM(E546:E551)</f>
        <v>4325</v>
      </c>
      <c r="F552" s="173"/>
      <c r="G552" s="173"/>
    </row>
    <row r="553" spans="1:7" ht="17.25" customHeight="1">
      <c r="A553" s="237" t="s">
        <v>14</v>
      </c>
      <c r="B553" s="120">
        <f>B544+B552</f>
        <v>54</v>
      </c>
      <c r="C553" s="120"/>
      <c r="D553" s="120"/>
      <c r="E553" s="120">
        <f>E544+E552</f>
        <v>5795.1</v>
      </c>
      <c r="F553" s="173"/>
      <c r="G553" s="173"/>
    </row>
    <row r="554" spans="1:7" ht="17.25" customHeight="1">
      <c r="A554" s="238"/>
      <c r="B554" s="121"/>
      <c r="C554" s="122"/>
      <c r="D554" s="120"/>
      <c r="E554" s="120"/>
      <c r="F554" s="173"/>
      <c r="G554" s="173"/>
    </row>
    <row r="555" spans="1:7" ht="30.75" customHeight="1">
      <c r="A555" s="304" t="s">
        <v>478</v>
      </c>
      <c r="B555" s="311"/>
      <c r="C555" s="311"/>
      <c r="D555" s="311"/>
      <c r="E555" s="311"/>
      <c r="F555" s="173"/>
      <c r="G555" s="173"/>
    </row>
    <row r="556" spans="1:7" ht="24.75" customHeight="1">
      <c r="A556" s="40" t="s">
        <v>193</v>
      </c>
      <c r="B556" s="40" t="s">
        <v>194</v>
      </c>
      <c r="C556" s="40" t="s">
        <v>195</v>
      </c>
      <c r="D556" s="40" t="s">
        <v>196</v>
      </c>
      <c r="E556" s="39" t="s">
        <v>197</v>
      </c>
      <c r="F556" s="173"/>
      <c r="G556" s="173"/>
    </row>
    <row r="557" spans="1:7" ht="17.25" customHeight="1">
      <c r="A557" s="292" t="s">
        <v>204</v>
      </c>
      <c r="B557" s="293"/>
      <c r="C557" s="294"/>
      <c r="D557" s="40"/>
      <c r="E557" s="39"/>
      <c r="F557" s="173"/>
      <c r="G557" s="173"/>
    </row>
    <row r="558" spans="1:7" ht="17.25" customHeight="1">
      <c r="A558" s="59">
        <v>24010</v>
      </c>
      <c r="B558" s="166">
        <v>1</v>
      </c>
      <c r="C558" s="102" t="s">
        <v>205</v>
      </c>
      <c r="D558" s="102" t="s">
        <v>237</v>
      </c>
      <c r="E558" s="166">
        <v>60</v>
      </c>
      <c r="F558" s="173"/>
      <c r="G558" s="173"/>
    </row>
    <row r="559" spans="1:7" ht="17.25" customHeight="1">
      <c r="A559" s="59">
        <v>24011</v>
      </c>
      <c r="B559" s="166">
        <v>7</v>
      </c>
      <c r="C559" s="102" t="s">
        <v>206</v>
      </c>
      <c r="D559" s="102" t="s">
        <v>553</v>
      </c>
      <c r="E559" s="166">
        <v>579</v>
      </c>
      <c r="F559" s="173"/>
      <c r="G559" s="173"/>
    </row>
    <row r="560" spans="1:7" ht="17.25" customHeight="1">
      <c r="A560" s="59">
        <v>24012</v>
      </c>
      <c r="B560" s="166">
        <v>5</v>
      </c>
      <c r="C560" s="102" t="s">
        <v>209</v>
      </c>
      <c r="D560" s="102" t="s">
        <v>554</v>
      </c>
      <c r="E560" s="166">
        <v>594</v>
      </c>
      <c r="F560" s="173"/>
      <c r="G560" s="173"/>
    </row>
    <row r="561" spans="1:7" ht="17.25" customHeight="1">
      <c r="A561" s="40"/>
      <c r="B561" s="245">
        <f>SUM(B558:B560)</f>
        <v>13</v>
      </c>
      <c r="C561" s="245"/>
      <c r="D561" s="245"/>
      <c r="E561" s="245">
        <f>SUM(E558:E560)</f>
        <v>1233</v>
      </c>
      <c r="F561" s="173"/>
      <c r="G561" s="173"/>
    </row>
    <row r="562" spans="1:7" ht="17.25" customHeight="1">
      <c r="A562" s="292" t="s">
        <v>198</v>
      </c>
      <c r="B562" s="293"/>
      <c r="C562" s="294"/>
      <c r="D562" s="245"/>
      <c r="E562" s="245"/>
      <c r="F562" s="173"/>
      <c r="G562" s="173"/>
    </row>
    <row r="563" spans="1:7" ht="17.25" customHeight="1">
      <c r="A563" s="59">
        <v>24013</v>
      </c>
      <c r="B563" s="166">
        <v>1</v>
      </c>
      <c r="C563" s="166" t="s">
        <v>205</v>
      </c>
      <c r="D563" s="102" t="s">
        <v>555</v>
      </c>
      <c r="E563" s="251">
        <v>54</v>
      </c>
      <c r="F563" s="173"/>
      <c r="G563" s="173"/>
    </row>
    <row r="564" spans="1:7" ht="17.25" customHeight="1">
      <c r="A564" s="59">
        <v>24014</v>
      </c>
      <c r="B564" s="166">
        <v>1</v>
      </c>
      <c r="C564" s="250" t="s">
        <v>221</v>
      </c>
      <c r="D564" s="102" t="s">
        <v>555</v>
      </c>
      <c r="E564" s="251">
        <v>200</v>
      </c>
      <c r="F564" s="173"/>
      <c r="G564" s="173"/>
    </row>
    <row r="565" spans="1:7" ht="17.25" customHeight="1">
      <c r="A565" s="59">
        <v>24016</v>
      </c>
      <c r="B565" s="184">
        <v>2</v>
      </c>
      <c r="C565" s="250" t="s">
        <v>318</v>
      </c>
      <c r="D565" s="170" t="s">
        <v>556</v>
      </c>
      <c r="E565" s="184">
        <v>590</v>
      </c>
      <c r="F565" s="173"/>
      <c r="G565" s="173"/>
    </row>
    <row r="566" spans="1:7" ht="17.25" customHeight="1">
      <c r="A566" s="59">
        <v>24015</v>
      </c>
      <c r="B566" s="184">
        <v>1</v>
      </c>
      <c r="C566" s="250" t="s">
        <v>213</v>
      </c>
      <c r="D566" s="218" t="s">
        <v>340</v>
      </c>
      <c r="E566" s="170">
        <v>120</v>
      </c>
      <c r="F566" s="173"/>
      <c r="G566" s="173"/>
    </row>
    <row r="567" spans="1:7" ht="17.25" customHeight="1">
      <c r="A567" s="40"/>
      <c r="B567" s="245">
        <f>SUM(B563:B566)</f>
        <v>5</v>
      </c>
      <c r="C567" s="245"/>
      <c r="D567" s="245"/>
      <c r="E567" s="245">
        <f>SUM(E563:E566)</f>
        <v>964</v>
      </c>
      <c r="F567" s="173"/>
      <c r="G567" s="173"/>
    </row>
    <row r="568" spans="1:7" ht="17.25" customHeight="1">
      <c r="A568" s="245" t="s">
        <v>14</v>
      </c>
      <c r="B568" s="120">
        <f>B561+B567</f>
        <v>18</v>
      </c>
      <c r="C568" s="120"/>
      <c r="D568" s="120"/>
      <c r="E568" s="120">
        <f>E561+E567</f>
        <v>2197</v>
      </c>
      <c r="F568" s="173"/>
      <c r="G568" s="173"/>
    </row>
    <row r="569" spans="1:7" ht="17.25" customHeight="1">
      <c r="A569" s="248"/>
      <c r="B569" s="121"/>
      <c r="C569" s="122"/>
      <c r="D569" s="120"/>
      <c r="E569" s="120"/>
      <c r="F569" s="173"/>
      <c r="G569" s="173"/>
    </row>
    <row r="570" spans="1:7" ht="24.75" customHeight="1">
      <c r="A570" s="304" t="s">
        <v>646</v>
      </c>
      <c r="B570" s="311"/>
      <c r="C570" s="311"/>
      <c r="D570" s="311"/>
      <c r="E570" s="311"/>
      <c r="F570" s="173"/>
      <c r="G570" s="173"/>
    </row>
    <row r="571" spans="1:7" ht="20.25" customHeight="1">
      <c r="A571" s="40" t="s">
        <v>193</v>
      </c>
      <c r="B571" s="40" t="s">
        <v>194</v>
      </c>
      <c r="C571" s="40" t="s">
        <v>195</v>
      </c>
      <c r="D571" s="40" t="s">
        <v>196</v>
      </c>
      <c r="E571" s="39" t="s">
        <v>197</v>
      </c>
      <c r="F571" s="173"/>
      <c r="G571" s="173"/>
    </row>
    <row r="572" spans="1:7" ht="17.25" customHeight="1">
      <c r="A572" s="292" t="s">
        <v>204</v>
      </c>
      <c r="B572" s="293"/>
      <c r="C572" s="294"/>
      <c r="D572" s="40"/>
      <c r="E572" s="39"/>
      <c r="F572" s="173"/>
      <c r="G572" s="173"/>
    </row>
    <row r="573" spans="1:7" ht="17.25" customHeight="1">
      <c r="A573" s="40">
        <v>925</v>
      </c>
      <c r="B573" s="59">
        <v>2</v>
      </c>
      <c r="C573" s="59" t="s">
        <v>205</v>
      </c>
      <c r="D573" s="40" t="s">
        <v>270</v>
      </c>
      <c r="E573" s="40">
        <v>130</v>
      </c>
      <c r="F573" s="173"/>
      <c r="G573" s="173"/>
    </row>
    <row r="574" spans="1:7" ht="17.25" customHeight="1">
      <c r="A574" s="40">
        <v>927</v>
      </c>
      <c r="B574" s="59">
        <v>8</v>
      </c>
      <c r="C574" s="59" t="s">
        <v>206</v>
      </c>
      <c r="D574" s="40" t="s">
        <v>569</v>
      </c>
      <c r="E574" s="40">
        <v>604</v>
      </c>
      <c r="F574" s="173"/>
      <c r="G574" s="173"/>
    </row>
    <row r="575" spans="1:7" ht="24.75" customHeight="1">
      <c r="A575" s="40">
        <v>928</v>
      </c>
      <c r="B575" s="59">
        <v>10</v>
      </c>
      <c r="C575" s="59" t="s">
        <v>209</v>
      </c>
      <c r="D575" s="40" t="s">
        <v>570</v>
      </c>
      <c r="E575" s="59">
        <v>1102</v>
      </c>
      <c r="F575" s="173"/>
      <c r="G575" s="173"/>
    </row>
    <row r="576" spans="1:7" ht="17.25" customHeight="1">
      <c r="A576" s="40"/>
      <c r="B576" s="247">
        <f>SUM(B573:B575)</f>
        <v>20</v>
      </c>
      <c r="C576" s="247"/>
      <c r="D576" s="247"/>
      <c r="E576" s="247">
        <f>SUM(E573:E575)</f>
        <v>1836</v>
      </c>
      <c r="F576" s="173"/>
      <c r="G576" s="173"/>
    </row>
    <row r="577" spans="1:7" ht="17.25" customHeight="1">
      <c r="A577" s="292" t="s">
        <v>198</v>
      </c>
      <c r="B577" s="293"/>
      <c r="C577" s="294"/>
      <c r="D577" s="247"/>
      <c r="E577" s="247"/>
      <c r="F577" s="173"/>
      <c r="G577" s="173"/>
    </row>
    <row r="578" spans="1:7" ht="17.25" customHeight="1">
      <c r="A578" s="40">
        <v>929</v>
      </c>
      <c r="B578" s="59">
        <v>19</v>
      </c>
      <c r="C578" s="59" t="s">
        <v>206</v>
      </c>
      <c r="D578" s="102" t="s">
        <v>317</v>
      </c>
      <c r="E578" s="40">
        <v>1032</v>
      </c>
      <c r="F578" s="173"/>
      <c r="G578" s="173"/>
    </row>
    <row r="579" spans="1:7" ht="17.25" customHeight="1">
      <c r="A579" s="40">
        <v>930</v>
      </c>
      <c r="B579" s="40">
        <v>7</v>
      </c>
      <c r="C579" s="40" t="s">
        <v>209</v>
      </c>
      <c r="D579" s="102" t="s">
        <v>262</v>
      </c>
      <c r="E579" s="40">
        <v>587</v>
      </c>
      <c r="F579" s="173"/>
      <c r="G579" s="173"/>
    </row>
    <row r="580" spans="1:7" ht="17.25" customHeight="1">
      <c r="A580" s="40">
        <v>931</v>
      </c>
      <c r="B580" s="40">
        <v>4</v>
      </c>
      <c r="C580" s="256" t="s">
        <v>213</v>
      </c>
      <c r="D580" s="102" t="s">
        <v>404</v>
      </c>
      <c r="E580" s="59">
        <v>424</v>
      </c>
      <c r="F580" s="173"/>
      <c r="G580" s="173"/>
    </row>
    <row r="581" spans="1:7" ht="17.25" customHeight="1">
      <c r="A581" s="40"/>
      <c r="B581" s="247">
        <f>SUM(B578:B580)</f>
        <v>30</v>
      </c>
      <c r="C581" s="247"/>
      <c r="D581" s="247"/>
      <c r="E581" s="247">
        <f>SUM(E578:E580)</f>
        <v>2043</v>
      </c>
      <c r="F581" s="173"/>
      <c r="G581" s="173"/>
    </row>
    <row r="582" spans="1:7" ht="17.25" customHeight="1">
      <c r="A582" s="292" t="s">
        <v>210</v>
      </c>
      <c r="B582" s="293"/>
      <c r="C582" s="294"/>
      <c r="D582" s="247"/>
      <c r="E582" s="247"/>
      <c r="F582" s="173"/>
      <c r="G582" s="173"/>
    </row>
    <row r="583" spans="1:7" ht="17.25" customHeight="1">
      <c r="A583" s="40">
        <v>926</v>
      </c>
      <c r="B583" s="40">
        <v>1</v>
      </c>
      <c r="C583" s="40" t="s">
        <v>206</v>
      </c>
      <c r="D583" s="40" t="s">
        <v>571</v>
      </c>
      <c r="E583" s="40">
        <v>60</v>
      </c>
      <c r="F583" s="173"/>
      <c r="G583" s="173"/>
    </row>
    <row r="584" spans="1:7" ht="17.25" customHeight="1">
      <c r="A584" s="40"/>
      <c r="B584" s="247">
        <f>B583</f>
        <v>1</v>
      </c>
      <c r="C584" s="247"/>
      <c r="D584" s="247"/>
      <c r="E584" s="247">
        <f>E583</f>
        <v>60</v>
      </c>
      <c r="F584" s="173"/>
      <c r="G584" s="173"/>
    </row>
    <row r="585" spans="1:7" ht="17.25" customHeight="1">
      <c r="A585" s="247" t="s">
        <v>14</v>
      </c>
      <c r="B585" s="120">
        <f>B576+B581+B584</f>
        <v>51</v>
      </c>
      <c r="C585" s="120"/>
      <c r="D585" s="120"/>
      <c r="E585" s="120">
        <f>E576+E581+E584</f>
        <v>3939</v>
      </c>
      <c r="F585" s="173"/>
      <c r="G585" s="173"/>
    </row>
    <row r="586" spans="1:7" ht="17.25" customHeight="1">
      <c r="A586" s="248"/>
      <c r="B586" s="121"/>
      <c r="C586" s="122"/>
      <c r="D586" s="120"/>
      <c r="E586" s="120"/>
      <c r="F586" s="173"/>
      <c r="G586" s="173"/>
    </row>
    <row r="587" spans="1:7" ht="25.5" customHeight="1">
      <c r="A587" s="304" t="s">
        <v>487</v>
      </c>
      <c r="B587" s="311"/>
      <c r="C587" s="311"/>
      <c r="D587" s="311"/>
      <c r="E587" s="311"/>
      <c r="F587" s="173"/>
      <c r="G587" s="173"/>
    </row>
    <row r="588" spans="1:7" ht="28.5" customHeight="1">
      <c r="A588" s="40" t="s">
        <v>193</v>
      </c>
      <c r="B588" s="40" t="s">
        <v>194</v>
      </c>
      <c r="C588" s="40" t="s">
        <v>195</v>
      </c>
      <c r="D588" s="40" t="s">
        <v>196</v>
      </c>
      <c r="E588" s="39" t="s">
        <v>197</v>
      </c>
      <c r="F588" s="173"/>
      <c r="G588" s="173"/>
    </row>
    <row r="589" spans="1:7" ht="17.25" customHeight="1">
      <c r="A589" s="292" t="s">
        <v>204</v>
      </c>
      <c r="B589" s="293"/>
      <c r="C589" s="294"/>
      <c r="D589" s="40"/>
      <c r="E589" s="39"/>
      <c r="F589" s="173"/>
      <c r="G589" s="173"/>
    </row>
    <row r="590" spans="1:7" ht="17.25" customHeight="1">
      <c r="A590" s="40" t="s">
        <v>572</v>
      </c>
      <c r="B590" s="44">
        <v>1</v>
      </c>
      <c r="C590" s="44" t="s">
        <v>206</v>
      </c>
      <c r="D590" s="44" t="s">
        <v>573</v>
      </c>
      <c r="E590" s="44">
        <v>80</v>
      </c>
      <c r="F590" s="173"/>
      <c r="G590" s="173"/>
    </row>
    <row r="591" spans="1:7" ht="17.25" customHeight="1">
      <c r="A591" s="40" t="s">
        <v>574</v>
      </c>
      <c r="B591" s="44">
        <v>3</v>
      </c>
      <c r="C591" s="44" t="s">
        <v>209</v>
      </c>
      <c r="D591" s="44" t="s">
        <v>575</v>
      </c>
      <c r="E591" s="44">
        <v>348</v>
      </c>
      <c r="F591" s="173"/>
      <c r="G591" s="173"/>
    </row>
    <row r="592" spans="1:7" ht="17.25" customHeight="1">
      <c r="A592" s="40"/>
      <c r="B592" s="247">
        <f>SUM(B590:B591)</f>
        <v>4</v>
      </c>
      <c r="C592" s="247"/>
      <c r="D592" s="247"/>
      <c r="E592" s="247">
        <f>SUM(E590:E591)</f>
        <v>428</v>
      </c>
      <c r="F592" s="173"/>
      <c r="G592" s="173"/>
    </row>
    <row r="593" spans="1:7" ht="17.25" customHeight="1">
      <c r="A593" s="292" t="s">
        <v>198</v>
      </c>
      <c r="B593" s="293"/>
      <c r="C593" s="294"/>
      <c r="D593" s="247"/>
      <c r="E593" s="247"/>
      <c r="F593" s="173"/>
      <c r="G593" s="173"/>
    </row>
    <row r="594" spans="1:7" ht="17.25" customHeight="1">
      <c r="A594" s="40" t="s">
        <v>576</v>
      </c>
      <c r="B594" s="44">
        <v>1</v>
      </c>
      <c r="C594" s="44" t="s">
        <v>206</v>
      </c>
      <c r="D594" s="40" t="s">
        <v>224</v>
      </c>
      <c r="E594" s="164">
        <v>72</v>
      </c>
      <c r="F594" s="252"/>
      <c r="G594" s="173"/>
    </row>
    <row r="595" spans="1:7" ht="17.25" customHeight="1">
      <c r="A595" s="40" t="s">
        <v>577</v>
      </c>
      <c r="B595" s="44">
        <v>1</v>
      </c>
      <c r="C595" s="105" t="s">
        <v>213</v>
      </c>
      <c r="D595" s="40" t="s">
        <v>224</v>
      </c>
      <c r="E595" s="164">
        <v>115</v>
      </c>
      <c r="F595" s="252"/>
      <c r="G595" s="173"/>
    </row>
    <row r="596" spans="1:7" ht="17.25" customHeight="1">
      <c r="A596" s="40" t="s">
        <v>578</v>
      </c>
      <c r="B596" s="44">
        <v>1</v>
      </c>
      <c r="C596" s="105" t="s">
        <v>221</v>
      </c>
      <c r="D596" s="40" t="s">
        <v>579</v>
      </c>
      <c r="E596" s="164">
        <v>220</v>
      </c>
      <c r="F596" s="252"/>
      <c r="G596" s="173"/>
    </row>
    <row r="597" spans="1:7" ht="17.25" customHeight="1">
      <c r="A597" s="40"/>
      <c r="B597" s="247">
        <f>SUM(B594:B596)</f>
        <v>3</v>
      </c>
      <c r="C597" s="247"/>
      <c r="D597" s="247"/>
      <c r="E597" s="247">
        <f>SUM(E594:E596)</f>
        <v>407</v>
      </c>
      <c r="F597" s="173"/>
      <c r="G597" s="173"/>
    </row>
    <row r="598" spans="1:7" ht="17.25" customHeight="1">
      <c r="A598" s="247" t="s">
        <v>14</v>
      </c>
      <c r="B598" s="120">
        <f>B592+B597</f>
        <v>7</v>
      </c>
      <c r="C598" s="120"/>
      <c r="D598" s="120"/>
      <c r="E598" s="120">
        <f>E592+E597</f>
        <v>835</v>
      </c>
      <c r="F598" s="173"/>
      <c r="G598" s="173"/>
    </row>
    <row r="599" spans="1:7" ht="17.25" customHeight="1">
      <c r="A599" s="248"/>
      <c r="B599" s="121"/>
      <c r="C599" s="122"/>
      <c r="D599" s="120"/>
      <c r="E599" s="120"/>
      <c r="F599" s="173"/>
      <c r="G599" s="173"/>
    </row>
    <row r="600" spans="1:7" ht="27" customHeight="1">
      <c r="A600" s="304" t="s">
        <v>647</v>
      </c>
      <c r="B600" s="311"/>
      <c r="C600" s="311"/>
      <c r="D600" s="311"/>
      <c r="E600" s="311"/>
      <c r="F600" s="173"/>
      <c r="G600" s="173"/>
    </row>
    <row r="601" spans="1:7" ht="27" customHeight="1">
      <c r="A601" s="40" t="s">
        <v>193</v>
      </c>
      <c r="B601" s="40" t="s">
        <v>194</v>
      </c>
      <c r="C601" s="40" t="s">
        <v>195</v>
      </c>
      <c r="D601" s="40" t="s">
        <v>196</v>
      </c>
      <c r="E601" s="39" t="s">
        <v>197</v>
      </c>
      <c r="F601" s="173"/>
      <c r="G601" s="173"/>
    </row>
    <row r="602" spans="1:7" ht="17.25" customHeight="1">
      <c r="A602" s="292" t="s">
        <v>204</v>
      </c>
      <c r="B602" s="293"/>
      <c r="C602" s="294"/>
      <c r="D602" s="40"/>
      <c r="E602" s="39"/>
      <c r="F602" s="173"/>
      <c r="G602" s="173"/>
    </row>
    <row r="603" spans="1:7" ht="27.75" customHeight="1">
      <c r="A603" s="59" t="s">
        <v>585</v>
      </c>
      <c r="B603" s="59">
        <v>12</v>
      </c>
      <c r="C603" s="59" t="s">
        <v>205</v>
      </c>
      <c r="D603" s="40" t="s">
        <v>586</v>
      </c>
      <c r="E603" s="59">
        <v>726.6</v>
      </c>
      <c r="F603" s="173"/>
      <c r="G603" s="173"/>
    </row>
    <row r="604" spans="1:7" ht="17.25" customHeight="1">
      <c r="A604" s="59" t="s">
        <v>587</v>
      </c>
      <c r="B604" s="59">
        <v>2</v>
      </c>
      <c r="C604" s="59" t="s">
        <v>199</v>
      </c>
      <c r="D604" s="40" t="s">
        <v>588</v>
      </c>
      <c r="E604" s="59">
        <v>150</v>
      </c>
      <c r="F604" s="173"/>
      <c r="G604" s="173"/>
    </row>
    <row r="605" spans="1:7" ht="17.25" customHeight="1">
      <c r="A605" s="59" t="s">
        <v>589</v>
      </c>
      <c r="B605" s="59">
        <v>1</v>
      </c>
      <c r="C605" s="59" t="s">
        <v>218</v>
      </c>
      <c r="D605" s="40" t="s">
        <v>590</v>
      </c>
      <c r="E605" s="59">
        <v>104</v>
      </c>
      <c r="F605" s="173"/>
      <c r="G605" s="173"/>
    </row>
    <row r="606" spans="1:7" ht="17.25" customHeight="1">
      <c r="A606" s="59" t="s">
        <v>591</v>
      </c>
      <c r="B606" s="59">
        <v>1</v>
      </c>
      <c r="C606" s="40" t="s">
        <v>539</v>
      </c>
      <c r="D606" s="40" t="s">
        <v>592</v>
      </c>
      <c r="E606" s="59">
        <v>45</v>
      </c>
      <c r="F606" s="173"/>
      <c r="G606" s="173"/>
    </row>
    <row r="607" spans="1:7" ht="17.25" customHeight="1">
      <c r="A607" s="40"/>
      <c r="B607" s="255">
        <f>SUM(B603:B606)</f>
        <v>16</v>
      </c>
      <c r="C607" s="255"/>
      <c r="D607" s="255"/>
      <c r="E607" s="255">
        <f>SUM(E603:E606)</f>
        <v>1025.6</v>
      </c>
      <c r="F607" s="173"/>
      <c r="G607" s="173"/>
    </row>
    <row r="608" spans="1:7" ht="17.25" customHeight="1">
      <c r="A608" s="292" t="s">
        <v>198</v>
      </c>
      <c r="B608" s="293"/>
      <c r="C608" s="294"/>
      <c r="D608" s="255"/>
      <c r="E608" s="255"/>
      <c r="F608" s="173"/>
      <c r="G608" s="173"/>
    </row>
    <row r="609" spans="1:7" ht="17.25" customHeight="1">
      <c r="A609" s="59" t="s">
        <v>593</v>
      </c>
      <c r="B609" s="166">
        <v>10</v>
      </c>
      <c r="C609" s="102" t="s">
        <v>205</v>
      </c>
      <c r="D609" s="102" t="s">
        <v>594</v>
      </c>
      <c r="E609" s="166">
        <v>602</v>
      </c>
      <c r="F609" s="173"/>
      <c r="G609" s="173"/>
    </row>
    <row r="610" spans="1:7" ht="17.25" customHeight="1">
      <c r="A610" s="59" t="s">
        <v>595</v>
      </c>
      <c r="B610" s="59">
        <v>7</v>
      </c>
      <c r="C610" s="256" t="s">
        <v>221</v>
      </c>
      <c r="D610" s="40" t="s">
        <v>596</v>
      </c>
      <c r="E610" s="59">
        <v>1456</v>
      </c>
      <c r="F610" s="173"/>
      <c r="G610" s="173"/>
    </row>
    <row r="611" spans="1:7" ht="17.25" customHeight="1">
      <c r="A611" s="59" t="s">
        <v>597</v>
      </c>
      <c r="B611" s="59">
        <v>4</v>
      </c>
      <c r="C611" s="256" t="s">
        <v>213</v>
      </c>
      <c r="D611" s="40" t="s">
        <v>598</v>
      </c>
      <c r="E611" s="166">
        <v>498</v>
      </c>
      <c r="F611" s="173"/>
      <c r="G611" s="173"/>
    </row>
    <row r="612" spans="1:7" ht="17.25" customHeight="1">
      <c r="A612" s="59" t="s">
        <v>599</v>
      </c>
      <c r="B612" s="59">
        <v>2</v>
      </c>
      <c r="C612" s="256" t="s">
        <v>337</v>
      </c>
      <c r="D612" s="40" t="s">
        <v>600</v>
      </c>
      <c r="E612" s="166">
        <v>1080</v>
      </c>
      <c r="F612" s="173"/>
      <c r="G612" s="173"/>
    </row>
    <row r="613" spans="1:7" ht="17.25" customHeight="1">
      <c r="A613" s="59" t="s">
        <v>601</v>
      </c>
      <c r="B613" s="166">
        <v>10</v>
      </c>
      <c r="C613" s="102" t="s">
        <v>602</v>
      </c>
      <c r="D613" s="102" t="s">
        <v>603</v>
      </c>
      <c r="E613" s="166">
        <v>420</v>
      </c>
      <c r="F613" s="173"/>
      <c r="G613" s="173"/>
    </row>
    <row r="614" spans="1:7" ht="17.25" customHeight="1">
      <c r="A614" s="59" t="s">
        <v>604</v>
      </c>
      <c r="B614" s="166">
        <v>9</v>
      </c>
      <c r="C614" s="102" t="s">
        <v>611</v>
      </c>
      <c r="D614" s="102" t="s">
        <v>605</v>
      </c>
      <c r="E614" s="166">
        <v>552</v>
      </c>
      <c r="F614" s="173"/>
      <c r="G614" s="173"/>
    </row>
    <row r="615" spans="1:7" ht="17.25" customHeight="1">
      <c r="A615" s="59" t="s">
        <v>606</v>
      </c>
      <c r="B615" s="166">
        <v>2</v>
      </c>
      <c r="C615" s="102" t="s">
        <v>607</v>
      </c>
      <c r="D615" s="102" t="s">
        <v>608</v>
      </c>
      <c r="E615" s="166">
        <v>147</v>
      </c>
      <c r="F615" s="173"/>
      <c r="G615" s="173"/>
    </row>
    <row r="616" spans="1:7" ht="17.25" customHeight="1">
      <c r="A616" s="40"/>
      <c r="B616" s="255">
        <f>SUM(B609:B615)</f>
        <v>44</v>
      </c>
      <c r="C616" s="255"/>
      <c r="D616" s="255"/>
      <c r="E616" s="255">
        <f>SUM(E609:E615)</f>
        <v>4755</v>
      </c>
      <c r="F616" s="173"/>
      <c r="G616" s="173"/>
    </row>
    <row r="617" spans="1:7" ht="17.25" customHeight="1">
      <c r="A617" s="292" t="s">
        <v>210</v>
      </c>
      <c r="B617" s="293"/>
      <c r="C617" s="294"/>
      <c r="D617" s="255"/>
      <c r="E617" s="255"/>
      <c r="F617" s="173"/>
      <c r="G617" s="173"/>
    </row>
    <row r="618" spans="1:7" ht="17.25" customHeight="1">
      <c r="A618" s="59" t="s">
        <v>609</v>
      </c>
      <c r="B618" s="59">
        <v>2</v>
      </c>
      <c r="C618" s="59" t="s">
        <v>199</v>
      </c>
      <c r="D618" s="40" t="s">
        <v>610</v>
      </c>
      <c r="E618" s="59">
        <v>124</v>
      </c>
      <c r="F618" s="173"/>
      <c r="G618" s="173"/>
    </row>
    <row r="619" spans="1:7" ht="17.25" customHeight="1">
      <c r="A619" s="40"/>
      <c r="B619" s="255">
        <f>B618</f>
        <v>2</v>
      </c>
      <c r="C619" s="255"/>
      <c r="D619" s="255"/>
      <c r="E619" s="255">
        <f>E618</f>
        <v>124</v>
      </c>
      <c r="F619" s="173"/>
      <c r="G619" s="173"/>
    </row>
    <row r="620" spans="1:7" ht="17.25" customHeight="1">
      <c r="A620" s="255" t="s">
        <v>14</v>
      </c>
      <c r="B620" s="120">
        <f>B607+B616+B619</f>
        <v>62</v>
      </c>
      <c r="C620" s="120"/>
      <c r="D620" s="120"/>
      <c r="E620" s="120">
        <f>E607+E616+E619</f>
        <v>5904.6</v>
      </c>
      <c r="F620" s="173"/>
      <c r="G620" s="173"/>
    </row>
    <row r="621" spans="1:7" ht="17.25" customHeight="1">
      <c r="A621" s="273"/>
      <c r="B621" s="121"/>
      <c r="C621" s="122"/>
      <c r="D621" s="120"/>
      <c r="E621" s="120"/>
      <c r="F621" s="173"/>
      <c r="G621" s="173"/>
    </row>
    <row r="622" spans="1:7" ht="28.5" customHeight="1">
      <c r="A622" s="304" t="s">
        <v>648</v>
      </c>
      <c r="B622" s="311"/>
      <c r="C622" s="311"/>
      <c r="D622" s="311"/>
      <c r="E622" s="311"/>
      <c r="F622" s="173"/>
      <c r="G622" s="173"/>
    </row>
    <row r="623" spans="1:7" ht="23.25" customHeight="1">
      <c r="A623" s="40" t="s">
        <v>193</v>
      </c>
      <c r="B623" s="40" t="s">
        <v>194</v>
      </c>
      <c r="C623" s="40" t="s">
        <v>195</v>
      </c>
      <c r="D623" s="40" t="s">
        <v>196</v>
      </c>
      <c r="E623" s="39" t="s">
        <v>197</v>
      </c>
      <c r="F623" s="173"/>
      <c r="G623" s="173"/>
    </row>
    <row r="624" spans="1:7" ht="17.25" customHeight="1">
      <c r="A624" s="292" t="s">
        <v>204</v>
      </c>
      <c r="B624" s="293"/>
      <c r="C624" s="294"/>
      <c r="D624" s="40"/>
      <c r="E624" s="39"/>
      <c r="F624" s="173"/>
      <c r="G624" s="173"/>
    </row>
    <row r="625" spans="1:7" ht="17.25" customHeight="1">
      <c r="A625" s="59">
        <v>593</v>
      </c>
      <c r="B625" s="59">
        <v>2</v>
      </c>
      <c r="C625" s="59" t="s">
        <v>206</v>
      </c>
      <c r="D625" s="40" t="s">
        <v>637</v>
      </c>
      <c r="E625" s="59">
        <v>165</v>
      </c>
      <c r="F625" s="173"/>
      <c r="G625" s="173"/>
    </row>
    <row r="626" spans="1:7" ht="17.25" customHeight="1">
      <c r="A626" s="59">
        <v>595</v>
      </c>
      <c r="B626" s="59">
        <v>3</v>
      </c>
      <c r="C626" s="279" t="s">
        <v>209</v>
      </c>
      <c r="D626" s="40" t="s">
        <v>638</v>
      </c>
      <c r="E626" s="59">
        <v>322</v>
      </c>
      <c r="F626" s="173"/>
      <c r="G626" s="173"/>
    </row>
    <row r="627" spans="1:7" ht="17.25" customHeight="1">
      <c r="A627" s="40"/>
      <c r="B627" s="272">
        <f>SUM(B625:B626)</f>
        <v>5</v>
      </c>
      <c r="C627" s="272"/>
      <c r="D627" s="272"/>
      <c r="E627" s="272">
        <f>SUM(E625:E626)</f>
        <v>487</v>
      </c>
      <c r="F627" s="173"/>
      <c r="G627" s="173"/>
    </row>
    <row r="628" spans="1:7" ht="17.25" customHeight="1">
      <c r="A628" s="292" t="s">
        <v>198</v>
      </c>
      <c r="B628" s="293"/>
      <c r="C628" s="294"/>
      <c r="D628" s="272"/>
      <c r="E628" s="272"/>
      <c r="F628" s="173"/>
      <c r="G628" s="173"/>
    </row>
    <row r="629" spans="1:7" ht="17.25" customHeight="1">
      <c r="A629" s="59">
        <v>596</v>
      </c>
      <c r="B629" s="166">
        <v>1</v>
      </c>
      <c r="C629" s="125" t="s">
        <v>223</v>
      </c>
      <c r="D629" s="102" t="s">
        <v>639</v>
      </c>
      <c r="E629" s="166">
        <v>275</v>
      </c>
      <c r="F629" s="173"/>
      <c r="G629" s="173"/>
    </row>
    <row r="630" spans="1:7" ht="17.25" customHeight="1">
      <c r="A630" s="59">
        <v>597</v>
      </c>
      <c r="B630" s="166">
        <v>7</v>
      </c>
      <c r="C630" s="125" t="s">
        <v>369</v>
      </c>
      <c r="D630" s="102" t="s">
        <v>644</v>
      </c>
      <c r="E630" s="166">
        <v>2943</v>
      </c>
      <c r="F630" s="173"/>
      <c r="G630" s="173"/>
    </row>
    <row r="631" spans="1:7" ht="17.25" customHeight="1">
      <c r="A631" s="59">
        <v>598</v>
      </c>
      <c r="B631" s="166">
        <v>15</v>
      </c>
      <c r="C631" s="125" t="s">
        <v>314</v>
      </c>
      <c r="D631" s="102" t="s">
        <v>645</v>
      </c>
      <c r="E631" s="166">
        <v>1575</v>
      </c>
      <c r="F631" s="173"/>
      <c r="G631" s="173"/>
    </row>
    <row r="632" spans="1:7" ht="17.25" customHeight="1">
      <c r="A632" s="59">
        <v>599</v>
      </c>
      <c r="B632" s="166">
        <v>1</v>
      </c>
      <c r="C632" s="125" t="s">
        <v>221</v>
      </c>
      <c r="D632" s="102" t="s">
        <v>640</v>
      </c>
      <c r="E632" s="166">
        <v>205</v>
      </c>
      <c r="F632" s="173"/>
      <c r="G632" s="173"/>
    </row>
    <row r="633" spans="1:7" ht="17.25" customHeight="1">
      <c r="A633" s="59">
        <v>592</v>
      </c>
      <c r="B633" s="166">
        <v>18</v>
      </c>
      <c r="C633" s="166" t="s">
        <v>206</v>
      </c>
      <c r="D633" s="101" t="s">
        <v>641</v>
      </c>
      <c r="E633" s="166">
        <v>1080</v>
      </c>
      <c r="F633" s="173"/>
      <c r="G633" s="173"/>
    </row>
    <row r="634" spans="1:7" ht="17.25" customHeight="1">
      <c r="A634" s="59">
        <v>594</v>
      </c>
      <c r="B634" s="102">
        <v>1</v>
      </c>
      <c r="C634" s="102" t="s">
        <v>205</v>
      </c>
      <c r="D634" s="101" t="s">
        <v>642</v>
      </c>
      <c r="E634" s="102">
        <v>45</v>
      </c>
      <c r="F634" s="173"/>
      <c r="G634" s="173"/>
    </row>
    <row r="635" spans="1:7" ht="17.25" customHeight="1">
      <c r="A635" s="59">
        <v>600</v>
      </c>
      <c r="B635" s="166">
        <v>3</v>
      </c>
      <c r="C635" s="166" t="s">
        <v>209</v>
      </c>
      <c r="D635" s="101" t="s">
        <v>643</v>
      </c>
      <c r="E635" s="166">
        <v>236</v>
      </c>
      <c r="F635" s="173"/>
      <c r="G635" s="173"/>
    </row>
    <row r="636" spans="1:7" ht="17.25" customHeight="1">
      <c r="A636" s="40"/>
      <c r="B636" s="272">
        <f>SUM(B629:B635)</f>
        <v>46</v>
      </c>
      <c r="C636" s="272"/>
      <c r="D636" s="272"/>
      <c r="E636" s="272">
        <f>SUM(E629:E635)</f>
        <v>6359</v>
      </c>
      <c r="F636" s="173"/>
      <c r="G636" s="173"/>
    </row>
    <row r="637" spans="1:7" ht="17.25" customHeight="1">
      <c r="A637" s="272" t="s">
        <v>14</v>
      </c>
      <c r="B637" s="120">
        <f>B627+B636</f>
        <v>51</v>
      </c>
      <c r="C637" s="120"/>
      <c r="D637" s="120"/>
      <c r="E637" s="120">
        <f>E627+E636</f>
        <v>6846</v>
      </c>
      <c r="F637" s="173"/>
      <c r="G637" s="173"/>
    </row>
    <row r="638" spans="1:7" ht="17.25" customHeight="1">
      <c r="A638" s="276"/>
      <c r="B638" s="121"/>
      <c r="C638" s="122"/>
      <c r="D638" s="120"/>
      <c r="E638" s="120"/>
      <c r="F638" s="173"/>
      <c r="G638" s="173"/>
    </row>
    <row r="639" spans="1:7" ht="30.75" customHeight="1">
      <c r="A639" s="304" t="s">
        <v>649</v>
      </c>
      <c r="B639" s="311"/>
      <c r="C639" s="311"/>
      <c r="D639" s="311"/>
      <c r="E639" s="311"/>
      <c r="F639" s="173"/>
      <c r="G639" s="173"/>
    </row>
    <row r="640" spans="1:7" ht="27" customHeight="1">
      <c r="A640" s="40" t="s">
        <v>193</v>
      </c>
      <c r="B640" s="40" t="s">
        <v>194</v>
      </c>
      <c r="C640" s="40" t="s">
        <v>195</v>
      </c>
      <c r="D640" s="40" t="s">
        <v>196</v>
      </c>
      <c r="E640" s="39" t="s">
        <v>197</v>
      </c>
      <c r="F640" s="173"/>
      <c r="G640" s="173"/>
    </row>
    <row r="641" spans="1:7" ht="17.25" customHeight="1">
      <c r="A641" s="292" t="s">
        <v>204</v>
      </c>
      <c r="B641" s="293"/>
      <c r="C641" s="294"/>
      <c r="D641" s="40"/>
      <c r="E641" s="39"/>
      <c r="F641" s="173"/>
      <c r="G641" s="173"/>
    </row>
    <row r="642" spans="1:7" ht="17.25" customHeight="1">
      <c r="A642" s="40">
        <v>777</v>
      </c>
      <c r="B642" s="40">
        <v>1</v>
      </c>
      <c r="C642" s="40" t="s">
        <v>205</v>
      </c>
      <c r="D642" s="40" t="s">
        <v>650</v>
      </c>
      <c r="E642" s="40">
        <v>55</v>
      </c>
      <c r="F642" s="173"/>
      <c r="G642" s="173"/>
    </row>
    <row r="643" spans="1:7" ht="17.25" customHeight="1">
      <c r="A643" s="40">
        <v>777</v>
      </c>
      <c r="B643" s="40">
        <v>1</v>
      </c>
      <c r="C643" s="40" t="s">
        <v>206</v>
      </c>
      <c r="D643" s="40" t="s">
        <v>427</v>
      </c>
      <c r="E643" s="40">
        <v>86</v>
      </c>
      <c r="F643" s="173"/>
      <c r="G643" s="173"/>
    </row>
    <row r="644" spans="1:7" ht="17.25" customHeight="1">
      <c r="A644" s="44">
        <v>778</v>
      </c>
      <c r="B644" s="44">
        <v>3</v>
      </c>
      <c r="C644" s="44" t="s">
        <v>209</v>
      </c>
      <c r="D644" s="44" t="s">
        <v>651</v>
      </c>
      <c r="E644" s="44">
        <v>335</v>
      </c>
      <c r="F644" s="173"/>
      <c r="G644" s="173"/>
    </row>
    <row r="645" spans="1:7" ht="17.25" customHeight="1">
      <c r="A645" s="40"/>
      <c r="B645" s="275">
        <f>SUM(B642:B644)</f>
        <v>5</v>
      </c>
      <c r="C645" s="275"/>
      <c r="D645" s="275"/>
      <c r="E645" s="275">
        <f>SUM(E642:E644)</f>
        <v>476</v>
      </c>
      <c r="F645" s="173"/>
      <c r="G645" s="173"/>
    </row>
    <row r="646" spans="1:7" ht="17.25" customHeight="1">
      <c r="A646" s="292" t="s">
        <v>198</v>
      </c>
      <c r="B646" s="293"/>
      <c r="C646" s="294"/>
      <c r="D646" s="275"/>
      <c r="E646" s="275"/>
      <c r="F646" s="173"/>
      <c r="G646" s="173"/>
    </row>
    <row r="647" spans="1:7" ht="17.25" customHeight="1">
      <c r="A647" s="40">
        <v>781</v>
      </c>
      <c r="B647" s="101">
        <v>1</v>
      </c>
      <c r="C647" s="125" t="s">
        <v>213</v>
      </c>
      <c r="D647" s="101" t="s">
        <v>652</v>
      </c>
      <c r="E647" s="101">
        <v>100</v>
      </c>
      <c r="F647" s="173"/>
      <c r="G647" s="173"/>
    </row>
    <row r="648" spans="1:7" ht="17.25" customHeight="1">
      <c r="A648" s="40">
        <v>781</v>
      </c>
      <c r="B648" s="101">
        <v>1</v>
      </c>
      <c r="C648" s="125" t="s">
        <v>221</v>
      </c>
      <c r="D648" s="101" t="s">
        <v>653</v>
      </c>
      <c r="E648" s="101">
        <v>202</v>
      </c>
      <c r="F648" s="173"/>
      <c r="G648" s="173"/>
    </row>
    <row r="649" spans="1:7" ht="17.25" customHeight="1">
      <c r="A649" s="44">
        <v>779</v>
      </c>
      <c r="B649" s="44">
        <v>14</v>
      </c>
      <c r="C649" s="44" t="s">
        <v>206</v>
      </c>
      <c r="D649" s="101" t="s">
        <v>654</v>
      </c>
      <c r="E649" s="44">
        <v>1015</v>
      </c>
      <c r="F649" s="173"/>
      <c r="G649" s="173"/>
    </row>
    <row r="650" spans="1:7" ht="17.25" customHeight="1">
      <c r="A650" s="44">
        <v>780</v>
      </c>
      <c r="B650" s="101">
        <v>3</v>
      </c>
      <c r="C650" s="101" t="s">
        <v>209</v>
      </c>
      <c r="D650" s="101" t="s">
        <v>655</v>
      </c>
      <c r="E650" s="101">
        <v>239</v>
      </c>
      <c r="F650" s="173"/>
      <c r="G650" s="173"/>
    </row>
    <row r="651" spans="1:7" ht="17.25" customHeight="1">
      <c r="A651" s="40"/>
      <c r="B651" s="275">
        <f>SUM(B647:B650)</f>
        <v>19</v>
      </c>
      <c r="C651" s="275"/>
      <c r="D651" s="275"/>
      <c r="E651" s="275">
        <f>SUM(E647:E650)</f>
        <v>1556</v>
      </c>
      <c r="F651" s="173"/>
      <c r="G651" s="173"/>
    </row>
    <row r="652" spans="1:7" ht="17.25" customHeight="1">
      <c r="A652" s="275" t="s">
        <v>14</v>
      </c>
      <c r="B652" s="120">
        <f>B645+B651</f>
        <v>24</v>
      </c>
      <c r="C652" s="120"/>
      <c r="D652" s="120"/>
      <c r="E652" s="120">
        <f>E645+E651</f>
        <v>2032</v>
      </c>
      <c r="F652" s="173"/>
      <c r="G652" s="173"/>
    </row>
    <row r="653" spans="1:7" ht="17.25" customHeight="1">
      <c r="A653" s="276"/>
      <c r="B653" s="121"/>
      <c r="C653" s="122"/>
      <c r="D653" s="120"/>
      <c r="E653" s="120"/>
      <c r="F653" s="173"/>
      <c r="G653" s="173"/>
    </row>
    <row r="654" spans="1:7" ht="31.5" customHeight="1">
      <c r="A654" s="304" t="s">
        <v>658</v>
      </c>
      <c r="B654" s="311"/>
      <c r="C654" s="311"/>
      <c r="D654" s="311"/>
      <c r="E654" s="311"/>
      <c r="F654" s="173"/>
      <c r="G654" s="173"/>
    </row>
    <row r="655" spans="1:7" ht="27" customHeight="1">
      <c r="A655" s="40" t="s">
        <v>193</v>
      </c>
      <c r="B655" s="40" t="s">
        <v>194</v>
      </c>
      <c r="C655" s="40" t="s">
        <v>195</v>
      </c>
      <c r="D655" s="40" t="s">
        <v>196</v>
      </c>
      <c r="E655" s="39" t="s">
        <v>197</v>
      </c>
      <c r="F655" s="173"/>
      <c r="G655" s="173"/>
    </row>
    <row r="656" spans="1:7" ht="17.25" customHeight="1">
      <c r="A656" s="292" t="s">
        <v>204</v>
      </c>
      <c r="B656" s="293"/>
      <c r="C656" s="294"/>
      <c r="D656" s="40"/>
      <c r="E656" s="39"/>
      <c r="F656" s="173"/>
      <c r="G656" s="173"/>
    </row>
    <row r="657" spans="1:7" ht="17.25" customHeight="1">
      <c r="A657" s="40">
        <v>1040</v>
      </c>
      <c r="B657" s="59">
        <v>3</v>
      </c>
      <c r="C657" s="59" t="s">
        <v>199</v>
      </c>
      <c r="D657" s="59" t="s">
        <v>656</v>
      </c>
      <c r="E657" s="40">
        <v>212</v>
      </c>
      <c r="F657" s="173"/>
      <c r="G657" s="173"/>
    </row>
    <row r="658" spans="1:7" ht="17.25" customHeight="1">
      <c r="A658" s="40">
        <v>1041</v>
      </c>
      <c r="B658" s="59">
        <v>11</v>
      </c>
      <c r="C658" s="40" t="s">
        <v>218</v>
      </c>
      <c r="D658" s="40" t="s">
        <v>657</v>
      </c>
      <c r="E658" s="40">
        <v>1155</v>
      </c>
      <c r="F658" s="173"/>
      <c r="G658" s="173"/>
    </row>
    <row r="659" spans="1:7" ht="17.25" customHeight="1">
      <c r="A659" s="40"/>
      <c r="B659" s="275">
        <f>SUM(B657:B658)</f>
        <v>14</v>
      </c>
      <c r="C659" s="275"/>
      <c r="D659" s="275"/>
      <c r="E659" s="275">
        <f>SUM(E657:E658)</f>
        <v>1367</v>
      </c>
      <c r="F659" s="173"/>
      <c r="G659" s="173"/>
    </row>
    <row r="660" spans="1:7" ht="17.25" customHeight="1">
      <c r="A660" s="292" t="s">
        <v>198</v>
      </c>
      <c r="B660" s="293"/>
      <c r="C660" s="294"/>
      <c r="D660" s="275"/>
      <c r="E660" s="275"/>
      <c r="F660" s="173"/>
      <c r="G660" s="173"/>
    </row>
    <row r="661" spans="1:7" ht="17.25" customHeight="1">
      <c r="A661" s="69">
        <v>1042</v>
      </c>
      <c r="B661" s="89">
        <v>14</v>
      </c>
      <c r="C661" s="69" t="s">
        <v>206</v>
      </c>
      <c r="D661" s="40" t="s">
        <v>261</v>
      </c>
      <c r="E661" s="69">
        <v>1180</v>
      </c>
      <c r="F661" s="173"/>
      <c r="G661" s="173"/>
    </row>
    <row r="662" spans="1:7" ht="17.25" customHeight="1">
      <c r="A662" s="69">
        <v>1043</v>
      </c>
      <c r="B662" s="89">
        <v>19</v>
      </c>
      <c r="C662" s="69" t="s">
        <v>199</v>
      </c>
      <c r="D662" s="40" t="s">
        <v>317</v>
      </c>
      <c r="E662" s="69">
        <v>1700</v>
      </c>
      <c r="F662" s="173"/>
      <c r="G662" s="173"/>
    </row>
    <row r="663" spans="1:7" ht="17.25" customHeight="1">
      <c r="A663" s="69">
        <v>1044</v>
      </c>
      <c r="B663" s="89">
        <v>2</v>
      </c>
      <c r="C663" s="69" t="s">
        <v>209</v>
      </c>
      <c r="D663" s="40" t="s">
        <v>264</v>
      </c>
      <c r="E663" s="69">
        <v>173</v>
      </c>
      <c r="F663" s="173"/>
      <c r="G663" s="173"/>
    </row>
    <row r="664" spans="1:7" ht="17.25" customHeight="1">
      <c r="A664" s="69">
        <v>1045</v>
      </c>
      <c r="B664" s="89">
        <v>1</v>
      </c>
      <c r="C664" s="69" t="s">
        <v>218</v>
      </c>
      <c r="D664" s="40" t="s">
        <v>219</v>
      </c>
      <c r="E664" s="69">
        <v>88</v>
      </c>
      <c r="F664" s="173"/>
      <c r="G664" s="173"/>
    </row>
    <row r="665" spans="1:7" ht="17.25" customHeight="1">
      <c r="A665" s="40"/>
      <c r="B665" s="275">
        <f>SUM(B661:B664)</f>
        <v>36</v>
      </c>
      <c r="C665" s="275"/>
      <c r="D665" s="275"/>
      <c r="E665" s="275">
        <f>SUM(E661:E664)</f>
        <v>3141</v>
      </c>
      <c r="F665" s="173"/>
      <c r="G665" s="173"/>
    </row>
    <row r="666" spans="1:7" ht="17.25" customHeight="1">
      <c r="A666" s="275" t="s">
        <v>14</v>
      </c>
      <c r="B666" s="120">
        <f>B659+B665</f>
        <v>50</v>
      </c>
      <c r="C666" s="120"/>
      <c r="D666" s="120"/>
      <c r="E666" s="120">
        <f>E659+E665</f>
        <v>4508</v>
      </c>
      <c r="F666" s="173"/>
      <c r="G666" s="173"/>
    </row>
    <row r="667" spans="1:7" ht="17.25" customHeight="1">
      <c r="A667" s="278"/>
      <c r="B667" s="121"/>
      <c r="C667" s="122"/>
      <c r="D667" s="120"/>
      <c r="E667" s="120"/>
      <c r="F667" s="173"/>
      <c r="G667" s="173"/>
    </row>
    <row r="668" spans="1:7" ht="29.25" customHeight="1">
      <c r="A668" s="304" t="s">
        <v>669</v>
      </c>
      <c r="B668" s="311"/>
      <c r="C668" s="311"/>
      <c r="D668" s="311"/>
      <c r="E668" s="311"/>
      <c r="F668" s="173"/>
      <c r="G668" s="173"/>
    </row>
    <row r="669" spans="1:7" ht="22.5" customHeight="1">
      <c r="A669" s="40" t="s">
        <v>193</v>
      </c>
      <c r="B669" s="40" t="s">
        <v>194</v>
      </c>
      <c r="C669" s="40" t="s">
        <v>195</v>
      </c>
      <c r="D669" s="40" t="s">
        <v>196</v>
      </c>
      <c r="E669" s="39" t="s">
        <v>197</v>
      </c>
      <c r="F669" s="173"/>
      <c r="G669" s="173"/>
    </row>
    <row r="670" spans="1:7" ht="17.25" customHeight="1">
      <c r="A670" s="292" t="s">
        <v>204</v>
      </c>
      <c r="B670" s="293"/>
      <c r="C670" s="294"/>
      <c r="D670" s="40"/>
      <c r="E670" s="39"/>
      <c r="F670" s="173"/>
      <c r="G670" s="173"/>
    </row>
    <row r="671" spans="1:7" ht="17.25" customHeight="1">
      <c r="A671" s="44">
        <v>445</v>
      </c>
      <c r="B671" s="44">
        <v>4</v>
      </c>
      <c r="C671" s="44" t="s">
        <v>209</v>
      </c>
      <c r="D671" s="44" t="s">
        <v>659</v>
      </c>
      <c r="E671" s="44">
        <v>468</v>
      </c>
      <c r="F671" s="173"/>
      <c r="G671" s="173"/>
    </row>
    <row r="672" spans="1:7" ht="17.25" customHeight="1">
      <c r="A672" s="44">
        <v>448</v>
      </c>
      <c r="B672" s="44">
        <v>12</v>
      </c>
      <c r="C672" s="44" t="s">
        <v>209</v>
      </c>
      <c r="D672" s="44" t="s">
        <v>660</v>
      </c>
      <c r="E672" s="44">
        <v>1385</v>
      </c>
      <c r="F672" s="173"/>
      <c r="G672" s="173"/>
    </row>
    <row r="673" spans="1:7" ht="17.25" customHeight="1">
      <c r="A673" s="44">
        <v>448</v>
      </c>
      <c r="B673" s="44">
        <v>1</v>
      </c>
      <c r="C673" s="44" t="s">
        <v>205</v>
      </c>
      <c r="D673" s="44" t="s">
        <v>661</v>
      </c>
      <c r="E673" s="44">
        <v>60</v>
      </c>
      <c r="F673" s="173"/>
      <c r="G673" s="173"/>
    </row>
    <row r="674" spans="1:7" ht="17.25" customHeight="1">
      <c r="A674" s="40"/>
      <c r="B674" s="277">
        <f>SUM(B671:B673)</f>
        <v>17</v>
      </c>
      <c r="C674" s="277"/>
      <c r="D674" s="277"/>
      <c r="E674" s="277">
        <f>SUM(E671:E673)</f>
        <v>1913</v>
      </c>
      <c r="F674" s="173"/>
      <c r="G674" s="173"/>
    </row>
    <row r="675" spans="1:7" ht="17.25" customHeight="1">
      <c r="A675" s="292" t="s">
        <v>198</v>
      </c>
      <c r="B675" s="293"/>
      <c r="C675" s="294"/>
      <c r="D675" s="277"/>
      <c r="E675" s="277"/>
      <c r="F675" s="173"/>
      <c r="G675" s="173"/>
    </row>
    <row r="676" spans="1:7" ht="30" customHeight="1">
      <c r="A676" s="44">
        <v>446</v>
      </c>
      <c r="B676" s="201">
        <v>25</v>
      </c>
      <c r="C676" s="105" t="s">
        <v>213</v>
      </c>
      <c r="D676" s="201" t="s">
        <v>662</v>
      </c>
      <c r="E676" s="201">
        <v>3163</v>
      </c>
      <c r="F676" s="296" t="s">
        <v>672</v>
      </c>
      <c r="G676" s="173"/>
    </row>
    <row r="677" spans="1:7" ht="30" customHeight="1">
      <c r="A677" s="44" t="s">
        <v>663</v>
      </c>
      <c r="B677" s="101">
        <v>25</v>
      </c>
      <c r="C677" s="105" t="s">
        <v>213</v>
      </c>
      <c r="D677" s="201" t="s">
        <v>664</v>
      </c>
      <c r="E677" s="101">
        <v>3125</v>
      </c>
      <c r="F677" s="296"/>
      <c r="G677" s="173"/>
    </row>
    <row r="678" spans="1:7" ht="30" customHeight="1">
      <c r="A678" s="44" t="s">
        <v>665</v>
      </c>
      <c r="B678" s="101">
        <v>25</v>
      </c>
      <c r="C678" s="105" t="s">
        <v>213</v>
      </c>
      <c r="D678" s="201" t="s">
        <v>686</v>
      </c>
      <c r="E678" s="101">
        <v>3204</v>
      </c>
      <c r="F678" s="296"/>
      <c r="G678" s="173"/>
    </row>
    <row r="679" spans="1:7" ht="17.25" customHeight="1">
      <c r="A679" s="44">
        <v>447</v>
      </c>
      <c r="B679" s="101">
        <v>1</v>
      </c>
      <c r="C679" s="105" t="s">
        <v>221</v>
      </c>
      <c r="D679" s="201" t="s">
        <v>640</v>
      </c>
      <c r="E679" s="101">
        <v>200</v>
      </c>
      <c r="F679" s="296"/>
      <c r="G679" s="173"/>
    </row>
    <row r="680" spans="1:7" ht="17.25" customHeight="1">
      <c r="A680" s="44">
        <v>447</v>
      </c>
      <c r="B680" s="101">
        <v>8</v>
      </c>
      <c r="C680" s="105" t="s">
        <v>213</v>
      </c>
      <c r="D680" s="201" t="s">
        <v>666</v>
      </c>
      <c r="E680" s="101">
        <v>1006</v>
      </c>
      <c r="F680" s="296"/>
      <c r="G680" s="173"/>
    </row>
    <row r="681" spans="1:7" ht="17.25" customHeight="1">
      <c r="A681" s="44">
        <v>449</v>
      </c>
      <c r="B681" s="101">
        <v>5</v>
      </c>
      <c r="C681" s="101" t="s">
        <v>209</v>
      </c>
      <c r="D681" s="101" t="s">
        <v>263</v>
      </c>
      <c r="E681" s="170">
        <v>450</v>
      </c>
      <c r="F681" s="173"/>
      <c r="G681" s="173"/>
    </row>
    <row r="682" spans="1:7" ht="17.25" customHeight="1">
      <c r="A682" s="44">
        <v>449</v>
      </c>
      <c r="B682" s="101">
        <v>1</v>
      </c>
      <c r="C682" s="101" t="s">
        <v>206</v>
      </c>
      <c r="D682" s="101" t="s">
        <v>219</v>
      </c>
      <c r="E682" s="101">
        <v>60</v>
      </c>
      <c r="F682" s="173"/>
      <c r="G682" s="173"/>
    </row>
    <row r="683" spans="1:7" ht="17.25" customHeight="1">
      <c r="A683" s="44">
        <v>449</v>
      </c>
      <c r="B683" s="101">
        <v>1</v>
      </c>
      <c r="C683" s="105" t="s">
        <v>213</v>
      </c>
      <c r="D683" s="101" t="s">
        <v>668</v>
      </c>
      <c r="E683" s="170">
        <v>100</v>
      </c>
      <c r="F683" s="173"/>
      <c r="G683" s="173"/>
    </row>
    <row r="684" spans="1:7" ht="17.25" customHeight="1">
      <c r="A684" s="44">
        <v>450</v>
      </c>
      <c r="B684" s="44">
        <v>4</v>
      </c>
      <c r="C684" s="105" t="s">
        <v>213</v>
      </c>
      <c r="D684" s="170" t="s">
        <v>667</v>
      </c>
      <c r="E684" s="101">
        <v>510</v>
      </c>
      <c r="F684" s="314" t="s">
        <v>673</v>
      </c>
      <c r="G684" s="173"/>
    </row>
    <row r="685" spans="1:7" ht="17.25" customHeight="1">
      <c r="A685" s="44">
        <v>450</v>
      </c>
      <c r="B685" s="44">
        <v>1</v>
      </c>
      <c r="C685" s="105" t="s">
        <v>223</v>
      </c>
      <c r="D685" s="201" t="s">
        <v>555</v>
      </c>
      <c r="E685" s="44">
        <v>270</v>
      </c>
      <c r="F685" s="315"/>
      <c r="G685" s="173"/>
    </row>
    <row r="686" spans="1:7" ht="17.25" customHeight="1">
      <c r="A686" s="44">
        <v>450</v>
      </c>
      <c r="B686" s="44">
        <v>1</v>
      </c>
      <c r="C686" s="105" t="s">
        <v>221</v>
      </c>
      <c r="D686" s="201" t="s">
        <v>640</v>
      </c>
      <c r="E686" s="44">
        <v>200</v>
      </c>
      <c r="F686" s="316"/>
      <c r="G686" s="173"/>
    </row>
    <row r="687" spans="1:7" ht="17.25" customHeight="1">
      <c r="A687" s="40"/>
      <c r="B687" s="277">
        <f>SUM(B676:B686)</f>
        <v>97</v>
      </c>
      <c r="C687" s="277"/>
      <c r="D687" s="277"/>
      <c r="E687" s="277">
        <f>SUM(E676:E686)</f>
        <v>12288</v>
      </c>
      <c r="F687" s="173"/>
      <c r="G687" s="173"/>
    </row>
    <row r="688" spans="1:7" ht="17.25" customHeight="1">
      <c r="A688" s="277" t="s">
        <v>14</v>
      </c>
      <c r="B688" s="120">
        <f>B674+B687</f>
        <v>114</v>
      </c>
      <c r="C688" s="120"/>
      <c r="D688" s="120"/>
      <c r="E688" s="120">
        <f>E674+E687</f>
        <v>14201</v>
      </c>
      <c r="F688" s="173"/>
      <c r="G688" s="173"/>
    </row>
    <row r="689" spans="1:7" ht="17.25" customHeight="1">
      <c r="A689" s="278"/>
      <c r="B689" s="121"/>
      <c r="C689" s="122"/>
      <c r="D689" s="120"/>
      <c r="E689" s="120"/>
      <c r="F689" s="173"/>
      <c r="G689" s="173"/>
    </row>
    <row r="690" spans="1:7" ht="30" customHeight="1">
      <c r="A690" s="304" t="s">
        <v>671</v>
      </c>
      <c r="B690" s="311"/>
      <c r="C690" s="311"/>
      <c r="D690" s="311"/>
      <c r="E690" s="311"/>
      <c r="F690" s="173"/>
      <c r="G690" s="173"/>
    </row>
    <row r="691" spans="1:7" ht="27.75" customHeight="1">
      <c r="A691" s="40" t="s">
        <v>193</v>
      </c>
      <c r="B691" s="40" t="s">
        <v>194</v>
      </c>
      <c r="C691" s="40" t="s">
        <v>195</v>
      </c>
      <c r="D691" s="40" t="s">
        <v>196</v>
      </c>
      <c r="E691" s="39" t="s">
        <v>197</v>
      </c>
      <c r="F691" s="173"/>
      <c r="G691" s="173"/>
    </row>
    <row r="692" spans="1:7" ht="17.25" customHeight="1">
      <c r="A692" s="292" t="s">
        <v>204</v>
      </c>
      <c r="B692" s="293"/>
      <c r="C692" s="294"/>
      <c r="D692" s="40"/>
      <c r="E692" s="39"/>
      <c r="F692" s="173"/>
      <c r="G692" s="173"/>
    </row>
    <row r="693" spans="1:7" ht="17.25" customHeight="1">
      <c r="A693" s="40">
        <v>1133</v>
      </c>
      <c r="B693" s="59">
        <v>9</v>
      </c>
      <c r="C693" s="59" t="s">
        <v>209</v>
      </c>
      <c r="D693" s="40" t="s">
        <v>670</v>
      </c>
      <c r="E693" s="40">
        <v>968</v>
      </c>
      <c r="F693" s="173"/>
      <c r="G693" s="173"/>
    </row>
    <row r="694" spans="1:7" ht="17.25" customHeight="1">
      <c r="A694" s="40"/>
      <c r="B694" s="277">
        <f>SUM(B693:B693)</f>
        <v>9</v>
      </c>
      <c r="C694" s="277"/>
      <c r="D694" s="277"/>
      <c r="E694" s="277">
        <f>SUM(E693:E693)</f>
        <v>968</v>
      </c>
      <c r="F694" s="173"/>
      <c r="G694" s="173"/>
    </row>
    <row r="695" spans="1:7" ht="17.25" customHeight="1">
      <c r="A695" s="292" t="s">
        <v>198</v>
      </c>
      <c r="B695" s="293"/>
      <c r="C695" s="294"/>
      <c r="D695" s="277"/>
      <c r="E695" s="277"/>
      <c r="F695" s="173"/>
      <c r="G695" s="173"/>
    </row>
    <row r="696" spans="1:7" ht="17.25" customHeight="1">
      <c r="A696" s="69">
        <v>1134</v>
      </c>
      <c r="B696" s="89">
        <v>25</v>
      </c>
      <c r="C696" s="89" t="s">
        <v>209</v>
      </c>
      <c r="D696" s="63" t="s">
        <v>207</v>
      </c>
      <c r="E696" s="69">
        <v>2567</v>
      </c>
      <c r="F696" s="173"/>
      <c r="G696" s="173"/>
    </row>
    <row r="697" spans="1:7" ht="17.25" customHeight="1">
      <c r="A697" s="40">
        <v>1135</v>
      </c>
      <c r="B697" s="40">
        <v>16</v>
      </c>
      <c r="C697" s="89" t="s">
        <v>206</v>
      </c>
      <c r="D697" s="63" t="s">
        <v>376</v>
      </c>
      <c r="E697" s="40">
        <v>1494</v>
      </c>
      <c r="F697" s="173"/>
      <c r="G697" s="173"/>
    </row>
    <row r="698" spans="1:7" ht="17.25" customHeight="1">
      <c r="A698" s="40"/>
      <c r="B698" s="277">
        <f>SUM(B696:B697)</f>
        <v>41</v>
      </c>
      <c r="C698" s="277"/>
      <c r="D698" s="277"/>
      <c r="E698" s="277">
        <f>SUM(E696:E697)</f>
        <v>4061</v>
      </c>
      <c r="F698" s="173"/>
      <c r="G698" s="173"/>
    </row>
    <row r="699" spans="1:7" ht="17.25" customHeight="1">
      <c r="A699" s="277" t="s">
        <v>14</v>
      </c>
      <c r="B699" s="120">
        <f>B694+B698</f>
        <v>50</v>
      </c>
      <c r="C699" s="120"/>
      <c r="D699" s="120"/>
      <c r="E699" s="120">
        <f>E694+E698</f>
        <v>5029</v>
      </c>
      <c r="F699" s="173"/>
      <c r="G699" s="173"/>
    </row>
    <row r="700" spans="1:7" ht="17.25" customHeight="1">
      <c r="A700" s="278"/>
      <c r="B700" s="121"/>
      <c r="C700" s="122"/>
      <c r="D700" s="120"/>
      <c r="E700" s="120"/>
      <c r="F700" s="173"/>
      <c r="G700" s="173"/>
    </row>
    <row r="701" spans="1:7" ht="30.75" customHeight="1">
      <c r="A701" s="304" t="s">
        <v>682</v>
      </c>
      <c r="B701" s="311"/>
      <c r="C701" s="311"/>
      <c r="D701" s="311"/>
      <c r="E701" s="311"/>
      <c r="F701" s="173"/>
      <c r="G701" s="173"/>
    </row>
    <row r="702" spans="1:7" ht="25.5" customHeight="1">
      <c r="A702" s="40" t="s">
        <v>193</v>
      </c>
      <c r="B702" s="40" t="s">
        <v>194</v>
      </c>
      <c r="C702" s="40" t="s">
        <v>195</v>
      </c>
      <c r="D702" s="40" t="s">
        <v>196</v>
      </c>
      <c r="E702" s="39" t="s">
        <v>197</v>
      </c>
      <c r="F702" s="173"/>
      <c r="G702" s="173"/>
    </row>
    <row r="703" spans="1:7" ht="17.25" customHeight="1">
      <c r="A703" s="292" t="s">
        <v>204</v>
      </c>
      <c r="B703" s="293"/>
      <c r="C703" s="294"/>
      <c r="D703" s="40"/>
      <c r="E703" s="39"/>
      <c r="F703" s="173"/>
      <c r="G703" s="173"/>
    </row>
    <row r="704" spans="1:7" ht="17.25" customHeight="1">
      <c r="A704" s="69">
        <v>738</v>
      </c>
      <c r="B704" s="89">
        <v>4</v>
      </c>
      <c r="C704" s="59" t="s">
        <v>205</v>
      </c>
      <c r="D704" s="69" t="s">
        <v>674</v>
      </c>
      <c r="E704" s="69">
        <v>240</v>
      </c>
      <c r="F704" s="173"/>
      <c r="G704" s="173"/>
    </row>
    <row r="705" spans="1:7" ht="17.25" customHeight="1">
      <c r="A705" s="69">
        <v>739</v>
      </c>
      <c r="B705" s="59">
        <v>6</v>
      </c>
      <c r="C705" s="89" t="s">
        <v>206</v>
      </c>
      <c r="D705" s="69" t="s">
        <v>675</v>
      </c>
      <c r="E705" s="40">
        <v>453</v>
      </c>
      <c r="F705" s="173"/>
      <c r="G705" s="173"/>
    </row>
    <row r="706" spans="1:7" ht="17.25" customHeight="1">
      <c r="A706" s="69">
        <v>740</v>
      </c>
      <c r="B706" s="89">
        <v>1</v>
      </c>
      <c r="C706" s="59" t="s">
        <v>209</v>
      </c>
      <c r="D706" s="69" t="s">
        <v>676</v>
      </c>
      <c r="E706" s="69">
        <v>112</v>
      </c>
      <c r="F706" s="173"/>
      <c r="G706" s="173"/>
    </row>
    <row r="707" spans="1:7" ht="17.25" customHeight="1">
      <c r="A707" s="40"/>
      <c r="B707" s="277">
        <f>SUM(B704:B706)</f>
        <v>11</v>
      </c>
      <c r="C707" s="277"/>
      <c r="D707" s="277"/>
      <c r="E707" s="277">
        <f>SUM(E704:E706)</f>
        <v>805</v>
      </c>
      <c r="F707" s="173"/>
      <c r="G707" s="173"/>
    </row>
    <row r="708" spans="1:7" ht="17.25" customHeight="1">
      <c r="A708" s="292" t="s">
        <v>198</v>
      </c>
      <c r="B708" s="293"/>
      <c r="C708" s="294"/>
      <c r="D708" s="277"/>
      <c r="E708" s="277"/>
      <c r="F708" s="173"/>
      <c r="G708" s="173"/>
    </row>
    <row r="709" spans="1:7" ht="17.25" customHeight="1">
      <c r="A709" s="69">
        <v>741</v>
      </c>
      <c r="B709" s="89">
        <v>2</v>
      </c>
      <c r="C709" s="69" t="s">
        <v>205</v>
      </c>
      <c r="D709" s="69" t="s">
        <v>677</v>
      </c>
      <c r="E709" s="69">
        <v>90</v>
      </c>
      <c r="F709" s="173"/>
      <c r="G709" s="173"/>
    </row>
    <row r="710" spans="1:7" ht="17.25" customHeight="1">
      <c r="A710" s="69">
        <v>742</v>
      </c>
      <c r="B710" s="59">
        <v>1</v>
      </c>
      <c r="C710" s="256" t="s">
        <v>213</v>
      </c>
      <c r="D710" s="69" t="s">
        <v>678</v>
      </c>
      <c r="E710" s="40">
        <v>115</v>
      </c>
      <c r="F710" s="173"/>
      <c r="G710" s="173"/>
    </row>
    <row r="711" spans="1:7" ht="17.25" customHeight="1">
      <c r="A711" s="69">
        <v>743</v>
      </c>
      <c r="B711" s="59">
        <v>6</v>
      </c>
      <c r="C711" s="125" t="s">
        <v>221</v>
      </c>
      <c r="D711" s="69" t="s">
        <v>679</v>
      </c>
      <c r="E711" s="40">
        <v>1339</v>
      </c>
      <c r="F711" s="173"/>
      <c r="G711" s="173"/>
    </row>
    <row r="712" spans="1:7" ht="17.25" customHeight="1">
      <c r="A712" s="69">
        <v>744</v>
      </c>
      <c r="B712" s="40">
        <v>7</v>
      </c>
      <c r="C712" s="125" t="s">
        <v>223</v>
      </c>
      <c r="D712" s="40" t="s">
        <v>680</v>
      </c>
      <c r="E712" s="40">
        <v>2008</v>
      </c>
      <c r="F712" s="173"/>
      <c r="G712" s="173"/>
    </row>
    <row r="713" spans="1:7" ht="17.25" customHeight="1">
      <c r="A713" s="40">
        <v>745</v>
      </c>
      <c r="B713" s="40">
        <v>1</v>
      </c>
      <c r="C713" s="281" t="s">
        <v>684</v>
      </c>
      <c r="D713" s="40" t="s">
        <v>685</v>
      </c>
      <c r="E713" s="40">
        <v>610</v>
      </c>
      <c r="F713" s="173"/>
      <c r="G713" s="173"/>
    </row>
    <row r="714" spans="1:7" ht="17.25" customHeight="1">
      <c r="A714" s="69">
        <v>746</v>
      </c>
      <c r="B714" s="40">
        <v>8</v>
      </c>
      <c r="C714" s="256" t="s">
        <v>318</v>
      </c>
      <c r="D714" s="40" t="s">
        <v>683</v>
      </c>
      <c r="E714" s="40">
        <v>2341</v>
      </c>
      <c r="F714" s="173"/>
      <c r="G714" s="173"/>
    </row>
    <row r="715" spans="1:7" ht="17.25" customHeight="1">
      <c r="A715" s="40"/>
      <c r="B715" s="277">
        <f>SUM(B709:B714)</f>
        <v>25</v>
      </c>
      <c r="C715" s="277"/>
      <c r="D715" s="277"/>
      <c r="E715" s="277">
        <f>SUM(E709:E714)</f>
        <v>6503</v>
      </c>
      <c r="F715" s="173"/>
      <c r="G715" s="173"/>
    </row>
    <row r="716" spans="1:7" ht="17.25" customHeight="1">
      <c r="A716" s="292" t="s">
        <v>210</v>
      </c>
      <c r="B716" s="293"/>
      <c r="C716" s="294"/>
      <c r="D716" s="277"/>
      <c r="E716" s="277"/>
      <c r="F716" s="173"/>
      <c r="G716" s="173"/>
    </row>
    <row r="717" spans="1:7" ht="17.25" customHeight="1">
      <c r="A717" s="69">
        <v>737</v>
      </c>
      <c r="B717" s="89">
        <v>1</v>
      </c>
      <c r="C717" s="89" t="s">
        <v>206</v>
      </c>
      <c r="D717" s="69" t="s">
        <v>681</v>
      </c>
      <c r="E717" s="69">
        <v>64</v>
      </c>
      <c r="F717" s="173"/>
      <c r="G717" s="173"/>
    </row>
    <row r="718" spans="1:7" ht="17.25" customHeight="1">
      <c r="A718" s="40"/>
      <c r="B718" s="277">
        <f>B717</f>
        <v>1</v>
      </c>
      <c r="C718" s="277"/>
      <c r="D718" s="277"/>
      <c r="E718" s="277">
        <f>E717</f>
        <v>64</v>
      </c>
      <c r="F718" s="173"/>
      <c r="G718" s="173"/>
    </row>
    <row r="719" spans="1:7" ht="17.25" customHeight="1">
      <c r="A719" s="277" t="s">
        <v>14</v>
      </c>
      <c r="B719" s="120">
        <f>B707+B715+B718</f>
        <v>37</v>
      </c>
      <c r="C719" s="120"/>
      <c r="D719" s="120"/>
      <c r="E719" s="120">
        <f>E707+E715+E718</f>
        <v>7372</v>
      </c>
      <c r="F719" s="120">
        <f>F707+F715+F718</f>
        <v>0</v>
      </c>
      <c r="G719" s="120">
        <f>G707+G715+G718</f>
        <v>0</v>
      </c>
    </row>
    <row r="720" spans="1:7" ht="17.25" customHeight="1">
      <c r="A720" s="282"/>
      <c r="B720" s="121"/>
      <c r="C720" s="122"/>
      <c r="D720" s="120"/>
      <c r="E720" s="120"/>
      <c r="F720" s="173"/>
      <c r="G720" s="173"/>
    </row>
    <row r="721" spans="1:7" ht="29.25" customHeight="1">
      <c r="A721" s="304" t="s">
        <v>689</v>
      </c>
      <c r="B721" s="311"/>
      <c r="C721" s="311"/>
      <c r="D721" s="311"/>
      <c r="E721" s="311"/>
      <c r="F721" s="173"/>
      <c r="G721" s="173"/>
    </row>
    <row r="722" spans="1:7" ht="26.25" customHeight="1">
      <c r="A722" s="40" t="s">
        <v>193</v>
      </c>
      <c r="B722" s="40" t="s">
        <v>194</v>
      </c>
      <c r="C722" s="40" t="s">
        <v>195</v>
      </c>
      <c r="D722" s="40" t="s">
        <v>196</v>
      </c>
      <c r="E722" s="39" t="s">
        <v>197</v>
      </c>
      <c r="F722" s="173"/>
      <c r="G722" s="173"/>
    </row>
    <row r="723" spans="1:7" ht="17.25" customHeight="1">
      <c r="A723" s="292" t="s">
        <v>204</v>
      </c>
      <c r="B723" s="293"/>
      <c r="C723" s="294"/>
      <c r="D723" s="40"/>
      <c r="E723" s="39"/>
      <c r="F723" s="173"/>
      <c r="G723" s="173"/>
    </row>
    <row r="724" spans="1:7" ht="28.5" customHeight="1">
      <c r="A724" s="285" t="s">
        <v>690</v>
      </c>
      <c r="B724" s="285">
        <v>19</v>
      </c>
      <c r="C724" s="285" t="s">
        <v>205</v>
      </c>
      <c r="D724" s="239" t="s">
        <v>691</v>
      </c>
      <c r="E724" s="284">
        <v>1074.1</v>
      </c>
      <c r="F724" s="173"/>
      <c r="G724" s="173"/>
    </row>
    <row r="725" spans="1:7" ht="17.25" customHeight="1">
      <c r="A725" s="285" t="s">
        <v>692</v>
      </c>
      <c r="B725" s="285">
        <v>7</v>
      </c>
      <c r="C725" s="285" t="s">
        <v>205</v>
      </c>
      <c r="D725" s="239" t="s">
        <v>693</v>
      </c>
      <c r="E725" s="284">
        <v>409.4</v>
      </c>
      <c r="F725" s="173"/>
      <c r="G725" s="173"/>
    </row>
    <row r="726" spans="1:7" ht="17.25" customHeight="1">
      <c r="A726" s="285" t="s">
        <v>694</v>
      </c>
      <c r="B726" s="285">
        <v>1</v>
      </c>
      <c r="C726" s="259" t="s">
        <v>209</v>
      </c>
      <c r="D726" s="239" t="s">
        <v>695</v>
      </c>
      <c r="E726" s="284">
        <v>109.4</v>
      </c>
      <c r="F726" s="173"/>
      <c r="G726" s="173"/>
    </row>
    <row r="727" spans="1:7" ht="17.25" customHeight="1">
      <c r="A727" s="285" t="s">
        <v>696</v>
      </c>
      <c r="B727" s="285">
        <v>1</v>
      </c>
      <c r="C727" s="259" t="s">
        <v>199</v>
      </c>
      <c r="D727" s="239" t="s">
        <v>697</v>
      </c>
      <c r="E727" s="284">
        <v>84</v>
      </c>
      <c r="F727" s="173"/>
      <c r="G727" s="173"/>
    </row>
    <row r="728" spans="1:7" ht="17.25" customHeight="1">
      <c r="A728" s="285" t="s">
        <v>698</v>
      </c>
      <c r="B728" s="285">
        <v>1</v>
      </c>
      <c r="C728" s="259" t="s">
        <v>390</v>
      </c>
      <c r="D728" s="239" t="s">
        <v>699</v>
      </c>
      <c r="E728" s="284">
        <v>45</v>
      </c>
      <c r="F728" s="173"/>
      <c r="G728" s="173"/>
    </row>
    <row r="729" spans="1:7" ht="17.25" customHeight="1">
      <c r="A729" s="40"/>
      <c r="B729" s="291">
        <f>SUM(B724:B728)</f>
        <v>29</v>
      </c>
      <c r="C729" s="291"/>
      <c r="D729" s="283"/>
      <c r="E729" s="283">
        <f>SUM(E724:E728)</f>
        <v>1721.9</v>
      </c>
      <c r="F729" s="173"/>
      <c r="G729" s="173"/>
    </row>
    <row r="730" spans="1:7" ht="17.25" customHeight="1">
      <c r="A730" s="292" t="s">
        <v>198</v>
      </c>
      <c r="B730" s="293"/>
      <c r="C730" s="294"/>
      <c r="D730" s="283"/>
      <c r="E730" s="283"/>
      <c r="F730" s="173"/>
      <c r="G730" s="173"/>
    </row>
    <row r="731" spans="1:7" ht="17.25" customHeight="1">
      <c r="A731" s="285" t="s">
        <v>700</v>
      </c>
      <c r="B731" s="285">
        <v>8</v>
      </c>
      <c r="C731" s="259" t="s">
        <v>390</v>
      </c>
      <c r="D731" s="239" t="s">
        <v>701</v>
      </c>
      <c r="E731" s="284">
        <v>480</v>
      </c>
      <c r="F731" s="173"/>
      <c r="G731" s="173"/>
    </row>
    <row r="732" spans="1:7" ht="27.75" customHeight="1">
      <c r="A732" s="285" t="s">
        <v>702</v>
      </c>
      <c r="B732" s="285">
        <v>20</v>
      </c>
      <c r="C732" s="225" t="s">
        <v>314</v>
      </c>
      <c r="D732" s="259" t="s">
        <v>703</v>
      </c>
      <c r="E732" s="259">
        <v>2215</v>
      </c>
      <c r="F732" s="173"/>
      <c r="G732" s="173"/>
    </row>
    <row r="733" spans="1:7" ht="27.75" customHeight="1">
      <c r="A733" s="285" t="s">
        <v>704</v>
      </c>
      <c r="B733" s="285">
        <v>18</v>
      </c>
      <c r="C733" s="225" t="s">
        <v>314</v>
      </c>
      <c r="D733" s="286" t="s">
        <v>705</v>
      </c>
      <c r="E733" s="285">
        <v>2244</v>
      </c>
      <c r="F733" s="173"/>
      <c r="G733" s="173"/>
    </row>
    <row r="734" spans="1:7" ht="17.25" customHeight="1">
      <c r="A734" s="285" t="s">
        <v>708</v>
      </c>
      <c r="B734" s="285">
        <v>4</v>
      </c>
      <c r="C734" s="259" t="s">
        <v>602</v>
      </c>
      <c r="D734" s="239" t="s">
        <v>709</v>
      </c>
      <c r="E734" s="284">
        <v>165</v>
      </c>
      <c r="F734" s="173"/>
      <c r="G734" s="173"/>
    </row>
    <row r="735" spans="1:7" ht="17.25" customHeight="1">
      <c r="A735" s="285" t="s">
        <v>710</v>
      </c>
      <c r="B735" s="285">
        <v>12</v>
      </c>
      <c r="C735" s="259" t="s">
        <v>712</v>
      </c>
      <c r="D735" s="239" t="s">
        <v>711</v>
      </c>
      <c r="E735" s="284">
        <v>736</v>
      </c>
      <c r="F735" s="173"/>
      <c r="G735" s="173"/>
    </row>
    <row r="736" spans="1:7" ht="17.25" customHeight="1">
      <c r="A736" s="40"/>
      <c r="B736" s="291">
        <f>SUM(B731:B735)</f>
        <v>62</v>
      </c>
      <c r="C736" s="291"/>
      <c r="D736" s="283"/>
      <c r="E736" s="283">
        <f>SUM(E731:E735)</f>
        <v>5840</v>
      </c>
      <c r="F736" s="173"/>
      <c r="G736" s="173"/>
    </row>
    <row r="737" spans="1:7" ht="17.25" customHeight="1">
      <c r="A737" s="292" t="s">
        <v>210</v>
      </c>
      <c r="B737" s="293"/>
      <c r="C737" s="294"/>
      <c r="D737" s="283"/>
      <c r="E737" s="283"/>
      <c r="F737" s="173"/>
      <c r="G737" s="173"/>
    </row>
    <row r="738" spans="1:7" ht="17.25" customHeight="1">
      <c r="A738" s="285" t="s">
        <v>706</v>
      </c>
      <c r="B738" s="285">
        <v>1</v>
      </c>
      <c r="C738" s="285" t="s">
        <v>199</v>
      </c>
      <c r="D738" s="239" t="s">
        <v>707</v>
      </c>
      <c r="E738" s="284">
        <v>61.8</v>
      </c>
      <c r="F738" s="173"/>
      <c r="G738" s="173"/>
    </row>
    <row r="739" spans="1:7" ht="17.25" customHeight="1">
      <c r="A739" s="40"/>
      <c r="B739" s="287">
        <f>B738</f>
        <v>1</v>
      </c>
      <c r="C739" s="287"/>
      <c r="D739" s="283"/>
      <c r="E739" s="283">
        <f>E738</f>
        <v>61.8</v>
      </c>
      <c r="F739" s="173"/>
      <c r="G739" s="173"/>
    </row>
    <row r="740" spans="1:7" ht="17.25" customHeight="1">
      <c r="A740" s="283" t="s">
        <v>14</v>
      </c>
      <c r="B740" s="120">
        <f>B729+B736+B739</f>
        <v>92</v>
      </c>
      <c r="C740" s="120"/>
      <c r="D740" s="120"/>
      <c r="E740" s="120">
        <f>E729+E736+E739</f>
        <v>7623.7</v>
      </c>
      <c r="F740" s="173"/>
      <c r="G740" s="173"/>
    </row>
    <row r="741" spans="1:7" ht="17.25" customHeight="1">
      <c r="A741" s="278"/>
      <c r="B741" s="121"/>
      <c r="C741" s="122"/>
      <c r="D741" s="120"/>
      <c r="E741" s="120"/>
      <c r="F741" s="173"/>
      <c r="G741" s="173"/>
    </row>
    <row r="742" spans="1:8" ht="15" customHeight="1">
      <c r="A742" s="332" t="s">
        <v>22</v>
      </c>
      <c r="B742" s="333"/>
      <c r="C742" s="371"/>
      <c r="D742" s="8"/>
      <c r="E742" s="10"/>
      <c r="F742" s="115" t="e">
        <f>E743+E750+E757+E764+E772+E779+#REF!+E786+E795+E801+#REF!+E808+#REF!+#REF!+#REF!+E815+#REF!+E822+#REF!</f>
        <v>#REF!</v>
      </c>
      <c r="H742" s="1"/>
    </row>
    <row r="743" spans="1:8" ht="15" customHeight="1">
      <c r="A743" s="39"/>
      <c r="B743" s="264"/>
      <c r="C743" s="265"/>
      <c r="D743" s="262"/>
      <c r="E743" s="43">
        <f>SUM(E745:E748)</f>
        <v>7.532</v>
      </c>
      <c r="G743" s="91"/>
      <c r="H743" s="1"/>
    </row>
    <row r="744" spans="1:18" ht="15" customHeight="1">
      <c r="A744" s="40" t="s">
        <v>5</v>
      </c>
      <c r="B744" s="304" t="s">
        <v>17</v>
      </c>
      <c r="C744" s="305"/>
      <c r="D744" s="123" t="s">
        <v>18</v>
      </c>
      <c r="E744" s="40" t="s">
        <v>7</v>
      </c>
      <c r="F744" s="95"/>
      <c r="G744" s="91" t="str">
        <f>CONCATENATE("Cable Scrap, Lying at ",B745,". Quantity in MT - ")</f>
        <v>Cable Scrap, Lying at CS Ferozepur. Quantity in MT - </v>
      </c>
      <c r="H744" s="295" t="str">
        <f ca="1">CONCATENATE(G744,G745,(INDIRECT(I745)),(INDIRECT(J745)),(INDIRECT(K745)),(INDIRECT(L745)),(INDIRECT(M745)),(INDIRECT(N745)),(INDIRECT(O745)),(INDIRECT(P745)),(INDIRECT(Q745)),(INDIRECT(R745)),".")</f>
        <v>Cable Scrap, Lying at CS Ferozepur. Quantity in MT - 2/core PVC Alumn. Cable scrap - 0.844, 4/core PVC Alumn. Cable scrap - 3, 1/ core XLPE Alu cable scrap - 0.136, 3/ core XLPE Alu cable scrap - 3.552, .</v>
      </c>
      <c r="I744" s="95" t="str">
        <f aca="true" ca="1" t="array" ref="I744">CELL("address",INDEX(G744:G765,MATCH(TRUE,ISBLANK(G744:G765),0)))</f>
        <v>$G$749</v>
      </c>
      <c r="J744" s="95">
        <f aca="true" t="array" ref="J744">MATCH(TRUE,ISBLANK(G744:G765),0)</f>
        <v>6</v>
      </c>
      <c r="K744" s="95">
        <f>J744-3</f>
        <v>3</v>
      </c>
      <c r="L744" s="95"/>
      <c r="M744" s="95"/>
      <c r="N744" s="95"/>
      <c r="O744" s="95"/>
      <c r="P744" s="95"/>
      <c r="Q744" s="95"/>
      <c r="R744" s="95"/>
    </row>
    <row r="745" spans="1:18" ht="15" customHeight="1">
      <c r="A745" s="297" t="s">
        <v>35</v>
      </c>
      <c r="B745" s="297" t="s">
        <v>95</v>
      </c>
      <c r="C745" s="297"/>
      <c r="D745" s="44" t="s">
        <v>86</v>
      </c>
      <c r="E745" s="45">
        <v>0.844</v>
      </c>
      <c r="F745" s="95"/>
      <c r="G745" s="90" t="str">
        <f>CONCATENATE(D745," - ",E745,", ")</f>
        <v>2/core PVC Alumn. Cable scrap - 0.844, </v>
      </c>
      <c r="H745" s="295"/>
      <c r="I745" s="95" t="str">
        <f ca="1">IF(J744&gt;=3,(MID(I744,2,1)&amp;MID(I744,4,4)-K744),CELL("address",Z745))</f>
        <v>G746</v>
      </c>
      <c r="J745" s="95" t="str">
        <f ca="1">IF(J744&gt;=4,(MID(I745,1,1)&amp;MID(I745,2,4)+1),CELL("address",AA745))</f>
        <v>G747</v>
      </c>
      <c r="K745" s="95" t="str">
        <f ca="1">IF(J744&gt;=5,(MID(J745,1,1)&amp;MID(J745,2,4)+1),CELL("address",AB745))</f>
        <v>G748</v>
      </c>
      <c r="L745" s="95" t="str">
        <f ca="1">IF(J744&gt;=6,(MID(K745,1,1)&amp;MID(K745,2,4)+1),CELL("address",AC745))</f>
        <v>G749</v>
      </c>
      <c r="M745" s="95" t="str">
        <f ca="1">IF(J744&gt;=7,(MID(L745,1,1)&amp;MID(L745,2,4)+1),CELL("address",AD745))</f>
        <v>$AD$745</v>
      </c>
      <c r="N745" s="95" t="str">
        <f ca="1">IF(J744&gt;=8,(MID(M745,1,1)&amp;MID(M745,2,4)+1),CELL("address",AE745))</f>
        <v>$AE$745</v>
      </c>
      <c r="O745" s="95" t="str">
        <f ca="1">IF(J744&gt;=9,(MID(N745,1,1)&amp;MID(N745,2,4)+1),CELL("address",AF745))</f>
        <v>$AF$745</v>
      </c>
      <c r="P745" s="95" t="str">
        <f ca="1">IF(J744&gt;=10,(MID(O745,1,1)&amp;MID(O745,2,4)+1),CELL("address",AG745))</f>
        <v>$AG$745</v>
      </c>
      <c r="Q745" s="95" t="str">
        <f ca="1">IF(J744&gt;=11,(MID(P745,1,1)&amp;MID(P745,2,4)+1),CELL("address",AH745))</f>
        <v>$AH$745</v>
      </c>
      <c r="R745" s="95" t="str">
        <f ca="1">IF(J744&gt;=12,(MID(Q745,1,1)&amp;MID(Q745,2,4)+1),CELL("address",AI745))</f>
        <v>$AI$745</v>
      </c>
    </row>
    <row r="746" spans="1:15" ht="15" customHeight="1">
      <c r="A746" s="297"/>
      <c r="B746" s="297"/>
      <c r="C746" s="297"/>
      <c r="D746" s="44" t="s">
        <v>87</v>
      </c>
      <c r="E746" s="45">
        <v>3</v>
      </c>
      <c r="G746" s="90" t="str">
        <f>CONCATENATE(D746," - ",E746,", ")</f>
        <v>4/core PVC Alumn. Cable scrap - 3, </v>
      </c>
      <c r="H746" s="95"/>
      <c r="I746" s="95"/>
      <c r="J746" s="95"/>
      <c r="K746" s="95"/>
      <c r="L746" s="95"/>
      <c r="M746" s="95"/>
      <c r="N746" s="95"/>
      <c r="O746" s="95"/>
    </row>
    <row r="747" spans="1:8" ht="15" customHeight="1">
      <c r="A747" s="297"/>
      <c r="B747" s="297"/>
      <c r="C747" s="297"/>
      <c r="D747" s="44" t="s">
        <v>93</v>
      </c>
      <c r="E747" s="44">
        <v>0.136</v>
      </c>
      <c r="G747" s="90" t="str">
        <f>CONCATENATE(D747," - ",E747,", ")</f>
        <v>1/ core XLPE Alu cable scrap - 0.136, </v>
      </c>
      <c r="H747" s="1"/>
    </row>
    <row r="748" spans="1:8" ht="15" customHeight="1">
      <c r="A748" s="297"/>
      <c r="B748" s="297"/>
      <c r="C748" s="297"/>
      <c r="D748" s="44" t="s">
        <v>88</v>
      </c>
      <c r="E748" s="46">
        <v>3.552</v>
      </c>
      <c r="G748" s="90" t="str">
        <f>CONCATENATE(D748," - ",E748,", ")</f>
        <v>3/ core XLPE Alu cable scrap - 3.552, </v>
      </c>
      <c r="H748" s="1"/>
    </row>
    <row r="749" spans="1:8" ht="15" customHeight="1">
      <c r="A749" s="39"/>
      <c r="B749" s="47"/>
      <c r="C749" s="249"/>
      <c r="D749" s="34"/>
      <c r="E749" s="48"/>
      <c r="H749" s="1"/>
    </row>
    <row r="750" spans="1:8" ht="15" customHeight="1">
      <c r="A750" s="40"/>
      <c r="B750" s="312"/>
      <c r="C750" s="313"/>
      <c r="D750" s="246"/>
      <c r="E750" s="51">
        <f>SUM(E752:E755)</f>
        <v>3.428</v>
      </c>
      <c r="H750" s="1"/>
    </row>
    <row r="751" spans="1:18" ht="15" customHeight="1">
      <c r="A751" s="40" t="s">
        <v>5</v>
      </c>
      <c r="B751" s="297" t="s">
        <v>17</v>
      </c>
      <c r="C751" s="297"/>
      <c r="D751" s="247" t="s">
        <v>18</v>
      </c>
      <c r="E751" s="40" t="s">
        <v>7</v>
      </c>
      <c r="F751" s="95"/>
      <c r="G751" s="91" t="str">
        <f>CONCATENATE("Cable Scrap, Lying at ",B752,". Quantity in MT - ")</f>
        <v>Cable Scrap, Lying at OL Shri Muktsar Sahib. Quantity in MT - </v>
      </c>
      <c r="H751" s="295" t="str">
        <f ca="1">CONCATENATE(G751,G752,(INDIRECT(I752)),(INDIRECT(J752)),(INDIRECT(K752)),(INDIRECT(L752)),(INDIRECT(M752)),(INDIRECT(N752)),(INDIRECT(O752)),(INDIRECT(P752)),(INDIRECT(Q752)),(INDIRECT(R752)))</f>
        <v>Cable Scrap, Lying at OL Shri Muktsar Sahib. Quantity in MT - 4/core PVC Alumn. Cable scrap - 0.727, 3/ core XLPE Alu cable scrap - 1.96, 1/core PVC Alumn. Cable scrap - 0.141, 2/core PVC Alumn. Cable scrap - 0.6, </v>
      </c>
      <c r="I751" s="95" t="str">
        <f aca="true" ca="1" t="array" ref="I751">CELL("address",INDEX(G751:G772,MATCH(TRUE,ISBLANK(G751:G772),0)))</f>
        <v>$G$756</v>
      </c>
      <c r="J751" s="95">
        <f aca="true" t="array" ref="J751">MATCH(TRUE,ISBLANK(G751:G772),0)</f>
        <v>6</v>
      </c>
      <c r="K751" s="95">
        <f>J751-3</f>
        <v>3</v>
      </c>
      <c r="L751" s="95"/>
      <c r="M751" s="95"/>
      <c r="N751" s="95"/>
      <c r="O751" s="95"/>
      <c r="P751" s="95"/>
      <c r="Q751" s="95"/>
      <c r="R751" s="95"/>
    </row>
    <row r="752" spans="1:18" ht="15" customHeight="1">
      <c r="A752" s="310" t="s">
        <v>89</v>
      </c>
      <c r="B752" s="298" t="s">
        <v>136</v>
      </c>
      <c r="C752" s="299"/>
      <c r="D752" s="44" t="s">
        <v>87</v>
      </c>
      <c r="E752" s="45">
        <v>0.727</v>
      </c>
      <c r="F752" s="95"/>
      <c r="G752" s="90" t="str">
        <f>CONCATENATE(D752," - ",E752,", ")</f>
        <v>4/core PVC Alumn. Cable scrap - 0.727, </v>
      </c>
      <c r="H752" s="295"/>
      <c r="I752" s="95" t="str">
        <f ca="1">IF(J751&gt;=3,(MID(I751,2,1)&amp;MID(I751,4,4)-K751),CELL("address",Z752))</f>
        <v>G753</v>
      </c>
      <c r="J752" s="95" t="str">
        <f ca="1">IF(J751&gt;=4,(MID(I752,1,1)&amp;MID(I752,2,4)+1),CELL("address",AA752))</f>
        <v>G754</v>
      </c>
      <c r="K752" s="95" t="str">
        <f ca="1">IF(J751&gt;=5,(MID(J752,1,1)&amp;MID(J752,2,4)+1),CELL("address",AB752))</f>
        <v>G755</v>
      </c>
      <c r="L752" s="95" t="str">
        <f ca="1">IF(J751&gt;=6,(MID(K752,1,1)&amp;MID(K752,2,4)+1),CELL("address",AC752))</f>
        <v>G756</v>
      </c>
      <c r="M752" s="95" t="str">
        <f ca="1">IF(J751&gt;=7,(MID(L752,1,1)&amp;MID(L752,2,4)+1),CELL("address",AD752))</f>
        <v>$AD$752</v>
      </c>
      <c r="N752" s="95" t="str">
        <f ca="1">IF(J751&gt;=8,(MID(M752,1,1)&amp;MID(M752,2,4)+1),CELL("address",AE752))</f>
        <v>$AE$752</v>
      </c>
      <c r="O752" s="95" t="str">
        <f ca="1">IF(J751&gt;=9,(MID(N752,1,1)&amp;MID(N752,2,4)+1),CELL("address",AF752))</f>
        <v>$AF$752</v>
      </c>
      <c r="P752" s="95" t="str">
        <f ca="1">IF(J751&gt;=10,(MID(O752,1,1)&amp;MID(O752,2,4)+1),CELL("address",AG752))</f>
        <v>$AG$752</v>
      </c>
      <c r="Q752" s="95" t="str">
        <f ca="1">IF(J751&gt;=11,(MID(P752,1,1)&amp;MID(P752,2,4)+1),CELL("address",AH752))</f>
        <v>$AH$752</v>
      </c>
      <c r="R752" s="95" t="str">
        <f ca="1">IF(J751&gt;=12,(MID(Q752,1,1)&amp;MID(Q752,2,4)+1),CELL("address",AI752))</f>
        <v>$AI$752</v>
      </c>
    </row>
    <row r="753" spans="1:15" ht="15" customHeight="1">
      <c r="A753" s="368"/>
      <c r="B753" s="300"/>
      <c r="C753" s="301"/>
      <c r="D753" s="44" t="s">
        <v>88</v>
      </c>
      <c r="E753" s="45">
        <v>1.96</v>
      </c>
      <c r="G753" s="90" t="str">
        <f>CONCATENATE(D753," - ",E753,", ")</f>
        <v>3/ core XLPE Alu cable scrap - 1.96, </v>
      </c>
      <c r="H753" s="95"/>
      <c r="I753" s="95"/>
      <c r="J753" s="95"/>
      <c r="K753" s="95"/>
      <c r="L753" s="95"/>
      <c r="M753" s="95"/>
      <c r="N753" s="95"/>
      <c r="O753" s="95"/>
    </row>
    <row r="754" spans="1:8" ht="15" customHeight="1">
      <c r="A754" s="368"/>
      <c r="B754" s="300"/>
      <c r="C754" s="301"/>
      <c r="D754" s="44" t="s">
        <v>161</v>
      </c>
      <c r="E754" s="73">
        <v>0.141</v>
      </c>
      <c r="G754" s="90" t="str">
        <f>CONCATENATE(D754," - ",E754,", ")</f>
        <v>1/core PVC Alumn. Cable scrap - 0.141, </v>
      </c>
      <c r="H754" s="1"/>
    </row>
    <row r="755" spans="1:8" ht="15" customHeight="1">
      <c r="A755" s="369"/>
      <c r="B755" s="302"/>
      <c r="C755" s="303"/>
      <c r="D755" s="44" t="s">
        <v>86</v>
      </c>
      <c r="E755" s="73">
        <v>0.6</v>
      </c>
      <c r="G755" s="90" t="str">
        <f>CONCATENATE(D755," - ",E755,", ")</f>
        <v>2/core PVC Alumn. Cable scrap - 0.6, </v>
      </c>
      <c r="H755" s="1"/>
    </row>
    <row r="756" spans="1:8" ht="15" customHeight="1">
      <c r="A756" s="40"/>
      <c r="B756" s="312"/>
      <c r="C756" s="313"/>
      <c r="D756" s="70"/>
      <c r="E756" s="73"/>
      <c r="H756" s="1"/>
    </row>
    <row r="757" spans="1:8" ht="15" customHeight="1">
      <c r="A757" s="40"/>
      <c r="B757" s="312"/>
      <c r="C757" s="313"/>
      <c r="D757" s="262"/>
      <c r="E757" s="43">
        <f>SUM(E759:E762)</f>
        <v>3.6160000000000005</v>
      </c>
      <c r="H757" s="1"/>
    </row>
    <row r="758" spans="1:18" ht="15" customHeight="1">
      <c r="A758" s="40" t="s">
        <v>5</v>
      </c>
      <c r="B758" s="304" t="s">
        <v>17</v>
      </c>
      <c r="C758" s="305"/>
      <c r="D758" s="257" t="s">
        <v>18</v>
      </c>
      <c r="E758" s="40" t="s">
        <v>7</v>
      </c>
      <c r="F758" s="95"/>
      <c r="G758" s="91" t="str">
        <f>CONCATENATE("Cable Scrap, Lying at ",B759,". Quantity in MT - ")</f>
        <v>Cable Scrap, Lying at OL Bhagta Bhai Ka. Quantity in MT - </v>
      </c>
      <c r="H758" s="295" t="str">
        <f ca="1">CONCATENATE(G758,G759,(INDIRECT(I759)),(INDIRECT(J759)),(INDIRECT(K759)),(INDIRECT(L759)),(INDIRECT(M759)),(INDIRECT(N759)),(INDIRECT(O759)),(INDIRECT(P759)),(INDIRECT(Q759)),(INDIRECT(R759)))</f>
        <v>Cable Scrap, Lying at OL Bhagta Bhai Ka. Quantity in MT - 4/core PVC Alumn. Cable scrap - 1.948, 2/core PVC Alumn. Cable scrap - 0.595, 3/ core XLPE Alu cable scrap - 0.671, ABC cable scrap (150 mm) - 0.402, </v>
      </c>
      <c r="I758" s="95" t="str">
        <f aca="true" ca="1" t="array" ref="I758">CELL("address",INDEX(G758:G779,MATCH(TRUE,ISBLANK(G758:G779),0)))</f>
        <v>$G$763</v>
      </c>
      <c r="J758" s="95">
        <f aca="true" t="array" ref="J758">MATCH(TRUE,ISBLANK(G758:G779),0)</f>
        <v>6</v>
      </c>
      <c r="K758" s="95">
        <f>J758-3</f>
        <v>3</v>
      </c>
      <c r="L758" s="95"/>
      <c r="M758" s="95"/>
      <c r="N758" s="95"/>
      <c r="O758" s="95"/>
      <c r="P758" s="95"/>
      <c r="Q758" s="95"/>
      <c r="R758" s="95"/>
    </row>
    <row r="759" spans="1:18" ht="15" customHeight="1">
      <c r="A759" s="297" t="s">
        <v>90</v>
      </c>
      <c r="B759" s="297" t="s">
        <v>96</v>
      </c>
      <c r="C759" s="297"/>
      <c r="D759" s="44" t="s">
        <v>87</v>
      </c>
      <c r="E759" s="45">
        <v>1.948</v>
      </c>
      <c r="F759" s="95"/>
      <c r="G759" s="90" t="str">
        <f>CONCATENATE(D759," - ",E759,", ")</f>
        <v>4/core PVC Alumn. Cable scrap - 1.948, </v>
      </c>
      <c r="H759" s="295"/>
      <c r="I759" s="95" t="str">
        <f ca="1">IF(J758&gt;=3,(MID(I758,2,1)&amp;MID(I758,4,4)-K758),CELL("address",Z759))</f>
        <v>G760</v>
      </c>
      <c r="J759" s="95" t="str">
        <f ca="1">IF(J758&gt;=4,(MID(I759,1,1)&amp;MID(I759,2,4)+1),CELL("address",AA759))</f>
        <v>G761</v>
      </c>
      <c r="K759" s="95" t="str">
        <f ca="1">IF(J758&gt;=5,(MID(J759,1,1)&amp;MID(J759,2,4)+1),CELL("address",AB759))</f>
        <v>G762</v>
      </c>
      <c r="L759" s="95" t="str">
        <f ca="1">IF(J758&gt;=6,(MID(K759,1,1)&amp;MID(K759,2,4)+1),CELL("address",AC759))</f>
        <v>G763</v>
      </c>
      <c r="M759" s="95" t="str">
        <f ca="1">IF(J758&gt;=7,(MID(L759,1,1)&amp;MID(L759,2,4)+1),CELL("address",AD759))</f>
        <v>$AD$759</v>
      </c>
      <c r="N759" s="95" t="str">
        <f ca="1">IF(J758&gt;=8,(MID(M759,1,1)&amp;MID(M759,2,4)+1),CELL("address",AE759))</f>
        <v>$AE$759</v>
      </c>
      <c r="O759" s="95" t="str">
        <f ca="1">IF(J758&gt;=9,(MID(N759,1,1)&amp;MID(N759,2,4)+1),CELL("address",AF759))</f>
        <v>$AF$759</v>
      </c>
      <c r="P759" s="95" t="str">
        <f ca="1">IF(J758&gt;=10,(MID(O759,1,1)&amp;MID(O759,2,4)+1),CELL("address",AG759))</f>
        <v>$AG$759</v>
      </c>
      <c r="Q759" s="95" t="str">
        <f ca="1">IF(J758&gt;=11,(MID(P759,1,1)&amp;MID(P759,2,4)+1),CELL("address",AH759))</f>
        <v>$AH$759</v>
      </c>
      <c r="R759" s="95" t="str">
        <f ca="1">IF(J758&gt;=12,(MID(Q759,1,1)&amp;MID(Q759,2,4)+1),CELL("address",AI759))</f>
        <v>$AI$759</v>
      </c>
    </row>
    <row r="760" spans="1:15" ht="15" customHeight="1">
      <c r="A760" s="297"/>
      <c r="B760" s="297"/>
      <c r="C760" s="297"/>
      <c r="D760" s="44" t="s">
        <v>86</v>
      </c>
      <c r="E760" s="73">
        <v>0.595</v>
      </c>
      <c r="G760" s="90" t="str">
        <f>CONCATENATE(D760," - ",E760,", ")</f>
        <v>2/core PVC Alumn. Cable scrap - 0.595, </v>
      </c>
      <c r="H760" s="95"/>
      <c r="I760" s="95"/>
      <c r="J760" s="95"/>
      <c r="K760" s="95"/>
      <c r="L760" s="95"/>
      <c r="M760" s="95"/>
      <c r="N760" s="95"/>
      <c r="O760" s="95"/>
    </row>
    <row r="761" spans="1:8" ht="15" customHeight="1">
      <c r="A761" s="297"/>
      <c r="B761" s="297"/>
      <c r="C761" s="297"/>
      <c r="D761" s="44" t="s">
        <v>88</v>
      </c>
      <c r="E761" s="73">
        <v>0.671</v>
      </c>
      <c r="G761" s="90" t="str">
        <f>CONCATENATE(D761," - ",E761,", ")</f>
        <v>3/ core XLPE Alu cable scrap - 0.671, </v>
      </c>
      <c r="H761" s="1"/>
    </row>
    <row r="762" spans="1:8" ht="15" customHeight="1">
      <c r="A762" s="297"/>
      <c r="B762" s="297"/>
      <c r="C762" s="297"/>
      <c r="D762" s="44" t="s">
        <v>225</v>
      </c>
      <c r="E762" s="73">
        <v>0.402</v>
      </c>
      <c r="G762" s="90" t="str">
        <f>CONCATENATE(D762," - ",E762,", ")</f>
        <v>ABC cable scrap (150 mm) - 0.402, </v>
      </c>
      <c r="H762" s="1"/>
    </row>
    <row r="763" spans="1:8" ht="15" customHeight="1">
      <c r="A763" s="39"/>
      <c r="B763" s="41"/>
      <c r="C763" s="42"/>
      <c r="D763" s="70"/>
      <c r="E763" s="73"/>
      <c r="H763" s="1"/>
    </row>
    <row r="764" spans="1:8" ht="15" customHeight="1">
      <c r="A764" s="40"/>
      <c r="B764" s="312"/>
      <c r="C764" s="313"/>
      <c r="D764" s="259"/>
      <c r="E764" s="51">
        <f>SUM(E766:E770)</f>
        <v>17.679000000000002</v>
      </c>
      <c r="H764" s="1"/>
    </row>
    <row r="765" spans="1:18" ht="15" customHeight="1">
      <c r="A765" s="40" t="s">
        <v>5</v>
      </c>
      <c r="B765" s="297" t="s">
        <v>17</v>
      </c>
      <c r="C765" s="297"/>
      <c r="D765" s="255" t="s">
        <v>18</v>
      </c>
      <c r="E765" s="40" t="s">
        <v>7</v>
      </c>
      <c r="G765" s="91" t="str">
        <f>CONCATENATE("Cable Scrap, Lying at ",B766,". Quantity in MT - ")</f>
        <v>Cable Scrap, Lying at CS Bathinda. Quantity in MT - </v>
      </c>
      <c r="H765" s="295" t="str">
        <f ca="1">CONCATENATE(G765,G766,(INDIRECT(I766)),(INDIRECT(J766)),(INDIRECT(K766)),(INDIRECT(L766)),(INDIRECT(M766)),(INDIRECT(N766)),(INDIRECT(O766)),(INDIRECT(P766)),(INDIRECT(Q766)),(INDIRECT(R766)))</f>
        <v>Cable Scrap, Lying at CS Bathinda. Quantity in MT - 2/core PVC Alumn. Cable scrap - 0.523, 4/core PVC Alumn. Cable scrap - 2.341, 1/ core XLPE Alu cable scrap - 0.148, 3/ core XLPE Alu cable scrap - 8.421, ABC cable scrap (70/95 mm) - 6.246, </v>
      </c>
      <c r="I765" s="95" t="str">
        <f aca="true" ca="1" t="array" ref="I765">CELL("address",INDEX(G765:G785,MATCH(TRUE,ISBLANK(G765:G785),0)))</f>
        <v>$G$771</v>
      </c>
      <c r="J765" s="95">
        <f aca="true" t="array" ref="J765">MATCH(TRUE,ISBLANK(G765:G785),0)</f>
        <v>7</v>
      </c>
      <c r="K765" s="95">
        <f>J765-3</f>
        <v>4</v>
      </c>
      <c r="L765" s="95"/>
      <c r="M765" s="95"/>
      <c r="N765" s="95"/>
      <c r="O765" s="95"/>
      <c r="P765" s="95"/>
      <c r="Q765" s="95"/>
      <c r="R765" s="95"/>
    </row>
    <row r="766" spans="1:18" ht="15" customHeight="1">
      <c r="A766" s="297" t="s">
        <v>92</v>
      </c>
      <c r="B766" s="297" t="s">
        <v>59</v>
      </c>
      <c r="C766" s="297"/>
      <c r="D766" s="44" t="s">
        <v>86</v>
      </c>
      <c r="E766" s="45">
        <v>0.523</v>
      </c>
      <c r="F766" s="95"/>
      <c r="G766" s="90" t="str">
        <f>CONCATENATE(D766," - ",E766,", ")</f>
        <v>2/core PVC Alumn. Cable scrap - 0.523, </v>
      </c>
      <c r="H766" s="295"/>
      <c r="I766" s="95" t="str">
        <f ca="1">IF(J765&gt;=3,(MID(I765,2,1)&amp;MID(I765,4,4)-K765),CELL("address",Z766))</f>
        <v>G767</v>
      </c>
      <c r="J766" s="95" t="str">
        <f ca="1">IF(J765&gt;=4,(MID(I766,1,1)&amp;MID(I766,2,4)+1),CELL("address",AA766))</f>
        <v>G768</v>
      </c>
      <c r="K766" s="95" t="str">
        <f ca="1">IF(J765&gt;=5,(MID(J766,1,1)&amp;MID(J766,2,4)+1),CELL("address",AB766))</f>
        <v>G769</v>
      </c>
      <c r="L766" s="95" t="str">
        <f ca="1">IF(J765&gt;=6,(MID(K766,1,1)&amp;MID(K766,2,4)+1),CELL("address",AC766))</f>
        <v>G770</v>
      </c>
      <c r="M766" s="95" t="str">
        <f ca="1">IF(J765&gt;=7,(MID(L766,1,1)&amp;MID(L766,2,4)+1),CELL("address",AD766))</f>
        <v>G771</v>
      </c>
      <c r="N766" s="95" t="str">
        <f ca="1">IF(J765&gt;=8,(MID(M766,1,1)&amp;MID(M766,2,4)+1),CELL("address",AE766))</f>
        <v>$AE$766</v>
      </c>
      <c r="O766" s="95" t="str">
        <f ca="1">IF(J765&gt;=9,(MID(N766,1,1)&amp;MID(N766,2,4)+1),CELL("address",AF766))</f>
        <v>$AF$766</v>
      </c>
      <c r="P766" s="95" t="str">
        <f ca="1">IF(J765&gt;=10,(MID(O766,1,1)&amp;MID(O766,2,4)+1),CELL("address",AG766))</f>
        <v>$AG$766</v>
      </c>
      <c r="Q766" s="95" t="str">
        <f ca="1">IF(J765&gt;=11,(MID(P766,1,1)&amp;MID(P766,2,4)+1),CELL("address",AH766))</f>
        <v>$AH$766</v>
      </c>
      <c r="R766" s="95" t="str">
        <f ca="1">IF(J765&gt;=12,(MID(Q766,1,1)&amp;MID(Q766,2,4)+1),CELL("address",AI766))</f>
        <v>$AI$766</v>
      </c>
    </row>
    <row r="767" spans="1:15" ht="15" customHeight="1">
      <c r="A767" s="297"/>
      <c r="B767" s="297"/>
      <c r="C767" s="297"/>
      <c r="D767" s="44" t="s">
        <v>87</v>
      </c>
      <c r="E767" s="45">
        <v>2.341</v>
      </c>
      <c r="F767" s="95"/>
      <c r="G767" s="90" t="str">
        <f>CONCATENATE(D767," - ",E767,", ")</f>
        <v>4/core PVC Alumn. Cable scrap - 2.341, </v>
      </c>
      <c r="H767" s="95"/>
      <c r="I767" s="95"/>
      <c r="J767" s="95"/>
      <c r="K767" s="95"/>
      <c r="L767" s="95"/>
      <c r="M767" s="95"/>
      <c r="N767" s="95"/>
      <c r="O767" s="95"/>
    </row>
    <row r="768" spans="1:15" ht="15" customHeight="1">
      <c r="A768" s="297"/>
      <c r="B768" s="297"/>
      <c r="C768" s="297"/>
      <c r="D768" s="44" t="s">
        <v>93</v>
      </c>
      <c r="E768" s="46">
        <v>0.148</v>
      </c>
      <c r="G768" s="90" t="str">
        <f>CONCATENATE(D768," - ",E768,", ")</f>
        <v>1/ core XLPE Alu cable scrap - 0.148, </v>
      </c>
      <c r="H768" s="95"/>
      <c r="I768" s="95"/>
      <c r="J768" s="95"/>
      <c r="K768" s="95"/>
      <c r="L768" s="95"/>
      <c r="M768" s="95"/>
      <c r="N768" s="95"/>
      <c r="O768" s="95"/>
    </row>
    <row r="769" spans="1:8" ht="15" customHeight="1">
      <c r="A769" s="297"/>
      <c r="B769" s="297"/>
      <c r="C769" s="297"/>
      <c r="D769" s="44" t="s">
        <v>88</v>
      </c>
      <c r="E769" s="270">
        <v>8.421</v>
      </c>
      <c r="G769" s="90" t="str">
        <f>CONCATENATE(D769," - ",E769,", ")</f>
        <v>3/ core XLPE Alu cable scrap - 8.421, </v>
      </c>
      <c r="H769" s="1"/>
    </row>
    <row r="770" spans="1:8" ht="15" customHeight="1">
      <c r="A770" s="297"/>
      <c r="B770" s="297"/>
      <c r="C770" s="297"/>
      <c r="D770" s="44" t="s">
        <v>158</v>
      </c>
      <c r="E770" s="270">
        <v>6.246</v>
      </c>
      <c r="G770" s="90" t="str">
        <f>CONCATENATE(D770," - ",E770,", ")</f>
        <v>ABC cable scrap (70/95 mm) - 6.246, </v>
      </c>
      <c r="H770" s="1"/>
    </row>
    <row r="771" spans="1:8" ht="15" customHeight="1">
      <c r="A771" s="39"/>
      <c r="B771" s="41"/>
      <c r="C771" s="42"/>
      <c r="D771" s="74"/>
      <c r="E771" s="75"/>
      <c r="H771" s="1"/>
    </row>
    <row r="772" spans="1:8" ht="15" customHeight="1">
      <c r="A772" s="39"/>
      <c r="B772" s="264"/>
      <c r="C772" s="265"/>
      <c r="D772" s="262"/>
      <c r="E772" s="160">
        <f>SUM(E774:E777)</f>
        <v>5.991</v>
      </c>
      <c r="H772" s="1"/>
    </row>
    <row r="773" spans="1:18" ht="15" customHeight="1">
      <c r="A773" s="40" t="s">
        <v>5</v>
      </c>
      <c r="B773" s="304" t="s">
        <v>17</v>
      </c>
      <c r="C773" s="305"/>
      <c r="D773" s="257" t="s">
        <v>18</v>
      </c>
      <c r="E773" s="39" t="s">
        <v>7</v>
      </c>
      <c r="F773" s="95"/>
      <c r="G773" s="91" t="str">
        <f>CONCATENATE("Cable Scrap, Lying at ",B774,". Quantity in MT - ")</f>
        <v>Cable Scrap, Lying at OL Mansa. Quantity in MT - </v>
      </c>
      <c r="H773" s="295" t="str">
        <f ca="1">CONCATENATE(G773,G774,(INDIRECT(I774)),(INDIRECT(J774)),(INDIRECT(K774)),(INDIRECT(L774)),(INDIRECT(M774)),(INDIRECT(N774)),(INDIRECT(O774)),(INDIRECT(P774)),(INDIRECT(Q774)),(INDIRECT(R774)))</f>
        <v>Cable Scrap, Lying at OL Mansa. Quantity in MT - 2/core PVC Alumn. Cable scrap - 0.906, 4/core PVC Alumn. Cable scrap - 2.357, 3/ core XLPE Alu cable scrap - 2.638, ABC cable scrap (70/95 mm) - 0.09, </v>
      </c>
      <c r="I773" s="95" t="str">
        <f aca="true" ca="1" t="array" ref="I773">CELL("address",INDEX(G773:G787,MATCH(TRUE,ISBLANK(G773:G787),0)))</f>
        <v>$G$778</v>
      </c>
      <c r="J773" s="95">
        <f aca="true" t="array" ref="J773">MATCH(TRUE,ISBLANK(G773:G787),0)</f>
        <v>6</v>
      </c>
      <c r="K773" s="95">
        <f>J773-3</f>
        <v>3</v>
      </c>
      <c r="L773" s="95"/>
      <c r="M773" s="95"/>
      <c r="N773" s="95"/>
      <c r="O773" s="95"/>
      <c r="P773" s="95"/>
      <c r="Q773" s="95"/>
      <c r="R773" s="95"/>
    </row>
    <row r="774" spans="1:18" ht="15" customHeight="1">
      <c r="A774" s="297" t="s">
        <v>175</v>
      </c>
      <c r="B774" s="297" t="s">
        <v>55</v>
      </c>
      <c r="C774" s="297"/>
      <c r="D774" s="44" t="s">
        <v>86</v>
      </c>
      <c r="E774" s="68">
        <v>0.906</v>
      </c>
      <c r="F774" s="95"/>
      <c r="G774" s="90" t="str">
        <f>CONCATENATE(D774," - ",E774,", ")</f>
        <v>2/core PVC Alumn. Cable scrap - 0.906, </v>
      </c>
      <c r="H774" s="295"/>
      <c r="I774" s="95" t="str">
        <f ca="1">IF(J773&gt;=3,(MID(I773,2,1)&amp;MID(I773,4,4)-K773),CELL("address",Z774))</f>
        <v>G775</v>
      </c>
      <c r="J774" s="95" t="str">
        <f ca="1">IF(J773&gt;=4,(MID(I774,1,1)&amp;MID(I774,2,4)+1),CELL("address",AA774))</f>
        <v>G776</v>
      </c>
      <c r="K774" s="95" t="str">
        <f ca="1">IF(J773&gt;=5,(MID(J774,1,1)&amp;MID(J774,2,4)+1),CELL("address",AB774))</f>
        <v>G777</v>
      </c>
      <c r="L774" s="95" t="str">
        <f ca="1">IF(J773&gt;=6,(MID(K774,1,1)&amp;MID(K774,2,4)+1),CELL("address",AC774))</f>
        <v>G778</v>
      </c>
      <c r="M774" s="95" t="str">
        <f ca="1">IF(J773&gt;=7,(MID(L774,1,1)&amp;MID(L774,2,4)+1),CELL("address",AD774))</f>
        <v>$AD$774</v>
      </c>
      <c r="N774" s="95" t="str">
        <f ca="1">IF(J773&gt;=8,(MID(M774,1,1)&amp;MID(M774,2,4)+1),CELL("address",AE774))</f>
        <v>$AE$774</v>
      </c>
      <c r="O774" s="95" t="str">
        <f ca="1">IF(J773&gt;=9,(MID(N774,1,1)&amp;MID(N774,2,4)+1),CELL("address",AF774))</f>
        <v>$AF$774</v>
      </c>
      <c r="P774" s="95" t="str">
        <f ca="1">IF(J773&gt;=10,(MID(O774,1,1)&amp;MID(O774,2,4)+1),CELL("address",AG774))</f>
        <v>$AG$774</v>
      </c>
      <c r="Q774" s="95" t="str">
        <f ca="1">IF(J773&gt;=11,(MID(P774,1,1)&amp;MID(P774,2,4)+1),CELL("address",AH774))</f>
        <v>$AH$774</v>
      </c>
      <c r="R774" s="95" t="str">
        <f ca="1">IF(J773&gt;=12,(MID(Q774,1,1)&amp;MID(Q774,2,4)+1),CELL("address",AI774))</f>
        <v>$AI$774</v>
      </c>
    </row>
    <row r="775" spans="1:15" ht="15" customHeight="1">
      <c r="A775" s="297"/>
      <c r="B775" s="297"/>
      <c r="C775" s="297"/>
      <c r="D775" s="44" t="s">
        <v>87</v>
      </c>
      <c r="E775" s="68">
        <v>2.357</v>
      </c>
      <c r="G775" s="90" t="str">
        <f>CONCATENATE(D775," - ",E775,", ")</f>
        <v>4/core PVC Alumn. Cable scrap - 2.357, </v>
      </c>
      <c r="H775" s="95"/>
      <c r="I775" s="95"/>
      <c r="J775" s="95"/>
      <c r="K775" s="95"/>
      <c r="L775" s="95"/>
      <c r="M775" s="95"/>
      <c r="N775" s="95"/>
      <c r="O775" s="95"/>
    </row>
    <row r="776" spans="1:8" ht="15" customHeight="1">
      <c r="A776" s="297"/>
      <c r="B776" s="297"/>
      <c r="C776" s="297"/>
      <c r="D776" s="44" t="s">
        <v>88</v>
      </c>
      <c r="E776" s="68">
        <v>2.638</v>
      </c>
      <c r="G776" s="90" t="str">
        <f>CONCATENATE(D776," - ",E776,", ")</f>
        <v>3/ core XLPE Alu cable scrap - 2.638, </v>
      </c>
      <c r="H776" s="1"/>
    </row>
    <row r="777" spans="1:8" ht="15" customHeight="1">
      <c r="A777" s="297"/>
      <c r="B777" s="297"/>
      <c r="C777" s="297"/>
      <c r="D777" s="44" t="s">
        <v>158</v>
      </c>
      <c r="E777" s="161">
        <v>0.09</v>
      </c>
      <c r="G777" s="90" t="str">
        <f>CONCATENATE(D777," - ",E777,", ")</f>
        <v>ABC cable scrap (70/95 mm) - 0.09, </v>
      </c>
      <c r="H777" s="1"/>
    </row>
    <row r="778" spans="1:8" ht="15" customHeight="1">
      <c r="A778" s="39"/>
      <c r="B778" s="41"/>
      <c r="C778" s="42"/>
      <c r="D778" s="74"/>
      <c r="E778" s="162"/>
      <c r="H778" s="1"/>
    </row>
    <row r="779" spans="1:8" ht="15" customHeight="1">
      <c r="A779" s="39"/>
      <c r="B779" s="264"/>
      <c r="C779" s="265"/>
      <c r="D779" s="262"/>
      <c r="E779" s="160">
        <f>SUM(E781:E784)</f>
        <v>13.472</v>
      </c>
      <c r="H779" s="1"/>
    </row>
    <row r="780" spans="1:18" ht="15" customHeight="1">
      <c r="A780" s="40" t="s">
        <v>5</v>
      </c>
      <c r="B780" s="304" t="s">
        <v>17</v>
      </c>
      <c r="C780" s="305"/>
      <c r="D780" s="257" t="s">
        <v>18</v>
      </c>
      <c r="E780" s="39" t="s">
        <v>7</v>
      </c>
      <c r="F780" s="95"/>
      <c r="G780" s="91" t="str">
        <f>CONCATENATE("Cable Scrap, Lying at ",B781,". Quantity in MT - ")</f>
        <v>Cable Scrap, Lying at CS Kotkapura. Quantity in MT - </v>
      </c>
      <c r="H780" s="295" t="str">
        <f ca="1">CONCATENATE(G780,G781,(INDIRECT(I781)),(INDIRECT(J781)),(INDIRECT(K781)),(INDIRECT(L781)),(INDIRECT(M781)),(INDIRECT(N781)),(INDIRECT(O781)),(INDIRECT(P781)),(INDIRECT(Q781)),(INDIRECT(R781)))</f>
        <v>Cable Scrap, Lying at CS Kotkapura. Quantity in MT - 2/core PVC Alumn. Cable scrap - 1.806, 4/core PVC Alumn. Cable scrap - 3.196, 3/ core XLPE Alu cable scrap - 8.389, 1/ core XLPE Alu cable scrap - 0.081, </v>
      </c>
      <c r="I780" s="95" t="str">
        <f aca="true" ca="1" t="array" ref="I780">CELL("address",INDEX(G780:G794,MATCH(TRUE,ISBLANK(G780:G794),0)))</f>
        <v>$G$785</v>
      </c>
      <c r="J780" s="95">
        <f aca="true" t="array" ref="J780">MATCH(TRUE,ISBLANK(G780:G794),0)</f>
        <v>6</v>
      </c>
      <c r="K780" s="95">
        <f>J780-3</f>
        <v>3</v>
      </c>
      <c r="L780" s="95"/>
      <c r="M780" s="95"/>
      <c r="N780" s="95"/>
      <c r="O780" s="95"/>
      <c r="P780" s="95"/>
      <c r="Q780" s="95"/>
      <c r="R780" s="95"/>
    </row>
    <row r="781" spans="1:18" ht="15" customHeight="1">
      <c r="A781" s="297" t="s">
        <v>177</v>
      </c>
      <c r="B781" s="297" t="s">
        <v>43</v>
      </c>
      <c r="C781" s="297"/>
      <c r="D781" s="44" t="s">
        <v>86</v>
      </c>
      <c r="E781" s="68">
        <v>1.806</v>
      </c>
      <c r="F781" s="95"/>
      <c r="G781" s="90" t="str">
        <f>CONCATENATE(D781," - ",E781,", ")</f>
        <v>2/core PVC Alumn. Cable scrap - 1.806, </v>
      </c>
      <c r="H781" s="295"/>
      <c r="I781" s="95" t="str">
        <f ca="1">IF(J780&gt;=3,(MID(I780,2,1)&amp;MID(I780,4,4)-K780),CELL("address",Z781))</f>
        <v>G782</v>
      </c>
      <c r="J781" s="95" t="str">
        <f ca="1">IF(J780&gt;=4,(MID(I781,1,1)&amp;MID(I781,2,4)+1),CELL("address",AA781))</f>
        <v>G783</v>
      </c>
      <c r="K781" s="95" t="str">
        <f ca="1">IF(J780&gt;=5,(MID(J781,1,1)&amp;MID(J781,2,4)+1),CELL("address",AB781))</f>
        <v>G784</v>
      </c>
      <c r="L781" s="95" t="str">
        <f ca="1">IF(J780&gt;=6,(MID(K781,1,1)&amp;MID(K781,2,4)+1),CELL("address",AC781))</f>
        <v>G785</v>
      </c>
      <c r="M781" s="95" t="str">
        <f ca="1">IF(J780&gt;=7,(MID(L781,1,1)&amp;MID(L781,2,4)+1),CELL("address",AD781))</f>
        <v>$AD$781</v>
      </c>
      <c r="N781" s="95" t="str">
        <f ca="1">IF(J780&gt;=8,(MID(M781,1,1)&amp;MID(M781,2,4)+1),CELL("address",AE781))</f>
        <v>$AE$781</v>
      </c>
      <c r="O781" s="95" t="str">
        <f ca="1">IF(J780&gt;=9,(MID(N781,1,1)&amp;MID(N781,2,4)+1),CELL("address",AF781))</f>
        <v>$AF$781</v>
      </c>
      <c r="P781" s="95" t="str">
        <f ca="1">IF(J780&gt;=10,(MID(O781,1,1)&amp;MID(O781,2,4)+1),CELL("address",AG781))</f>
        <v>$AG$781</v>
      </c>
      <c r="Q781" s="95" t="str">
        <f ca="1">IF(J780&gt;=11,(MID(P781,1,1)&amp;MID(P781,2,4)+1),CELL("address",AH781))</f>
        <v>$AH$781</v>
      </c>
      <c r="R781" s="95" t="str">
        <f ca="1">IF(J780&gt;=12,(MID(Q781,1,1)&amp;MID(Q781,2,4)+1),CELL("address",AI781))</f>
        <v>$AI$781</v>
      </c>
    </row>
    <row r="782" spans="1:15" ht="15" customHeight="1">
      <c r="A782" s="297"/>
      <c r="B782" s="297"/>
      <c r="C782" s="297"/>
      <c r="D782" s="44" t="s">
        <v>87</v>
      </c>
      <c r="E782" s="68">
        <v>3.196</v>
      </c>
      <c r="G782" s="90" t="str">
        <f>CONCATENATE(D782," - ",E782,", ")</f>
        <v>4/core PVC Alumn. Cable scrap - 3.196, </v>
      </c>
      <c r="H782" s="95"/>
      <c r="I782" s="95"/>
      <c r="J782" s="95"/>
      <c r="K782" s="95"/>
      <c r="L782" s="95"/>
      <c r="M782" s="95"/>
      <c r="N782" s="95"/>
      <c r="O782" s="95"/>
    </row>
    <row r="783" spans="1:8" ht="15" customHeight="1">
      <c r="A783" s="297"/>
      <c r="B783" s="297"/>
      <c r="C783" s="297"/>
      <c r="D783" s="44" t="s">
        <v>88</v>
      </c>
      <c r="E783" s="114">
        <v>8.389</v>
      </c>
      <c r="G783" s="90" t="str">
        <f>CONCATENATE(D783," - ",E783,", ")</f>
        <v>3/ core XLPE Alu cable scrap - 8.389, </v>
      </c>
      <c r="H783" s="1"/>
    </row>
    <row r="784" spans="1:8" ht="15" customHeight="1">
      <c r="A784" s="297"/>
      <c r="B784" s="297"/>
      <c r="C784" s="297"/>
      <c r="D784" s="44" t="s">
        <v>93</v>
      </c>
      <c r="E784" s="114">
        <v>0.081</v>
      </c>
      <c r="G784" s="90" t="str">
        <f>CONCATENATE(D784," - ",E784,", ")</f>
        <v>1/ core XLPE Alu cable scrap - 0.081, </v>
      </c>
      <c r="H784" s="1"/>
    </row>
    <row r="785" spans="1:8" ht="15" customHeight="1">
      <c r="A785" s="39"/>
      <c r="B785" s="41"/>
      <c r="C785" s="42"/>
      <c r="D785" s="34"/>
      <c r="E785" s="148"/>
      <c r="H785" s="1"/>
    </row>
    <row r="786" spans="1:8" ht="15" customHeight="1">
      <c r="A786" s="39"/>
      <c r="B786" s="47"/>
      <c r="C786" s="258"/>
      <c r="D786" s="259"/>
      <c r="E786" s="163">
        <f>SUM(E788:E793)</f>
        <v>4.896999999999999</v>
      </c>
      <c r="H786" s="1"/>
    </row>
    <row r="787" spans="1:18" ht="15" customHeight="1">
      <c r="A787" s="40" t="s">
        <v>5</v>
      </c>
      <c r="B787" s="304" t="s">
        <v>17</v>
      </c>
      <c r="C787" s="305"/>
      <c r="D787" s="257" t="s">
        <v>18</v>
      </c>
      <c r="E787" s="39" t="s">
        <v>7</v>
      </c>
      <c r="G787" s="91" t="str">
        <f>CONCATENATE("Cable Scrap, Lying at ",B788,". Quantity in MT - ")</f>
        <v>Cable Scrap, Lying at OL Ropar. Quantity in MT - </v>
      </c>
      <c r="H787" s="295" t="str">
        <f ca="1">CONCATENATE(G787,G788,(INDIRECT(I788)),(INDIRECT(J788)),(INDIRECT(K788)),(INDIRECT(L788)),(INDIRECT(M788)),(INDIRECT(N788)),(INDIRECT(O788)),(INDIRECT(P788)),(INDIRECT(Q788)),(INDIRECT(R788)))</f>
        <v>Cable Scrap, Lying at OL Ropar. Quantity in MT - 2/core PVC Alumn. Cable scrap - 0.815, 4/core PVC Alumn. Cable scrap - 0.924, 3/ core XLPE Alu cable scrap - 2.231, 1/core PVC Alumn. Cable scrap - 0.109, Alu.  seals scrap with lash wire - 0.068, 1/ core XLPE Alu cable scrap - 0.75, </v>
      </c>
      <c r="I787" s="95" t="str">
        <f aca="true" ca="1" t="array" ref="I787">CELL("address",INDEX(G787:G807,MATCH(TRUE,ISBLANK(G787:G807),0)))</f>
        <v>$G$794</v>
      </c>
      <c r="J787" s="95">
        <f aca="true" t="array" ref="J787">MATCH(TRUE,ISBLANK(G787:G807),0)</f>
        <v>8</v>
      </c>
      <c r="K787" s="95">
        <f>J787-3</f>
        <v>5</v>
      </c>
      <c r="L787" s="95"/>
      <c r="M787" s="95"/>
      <c r="N787" s="95"/>
      <c r="O787" s="95"/>
      <c r="P787" s="95"/>
      <c r="Q787" s="95"/>
      <c r="R787" s="95"/>
    </row>
    <row r="788" spans="1:18" ht="15" customHeight="1">
      <c r="A788" s="297" t="s">
        <v>157</v>
      </c>
      <c r="B788" s="297" t="s">
        <v>94</v>
      </c>
      <c r="C788" s="297"/>
      <c r="D788" s="44" t="s">
        <v>86</v>
      </c>
      <c r="E788" s="114">
        <v>0.815</v>
      </c>
      <c r="F788" s="95"/>
      <c r="G788" s="90" t="str">
        <f aca="true" t="shared" si="2" ref="G788:G793">CONCATENATE(D788," - ",E788,", ")</f>
        <v>2/core PVC Alumn. Cable scrap - 0.815, </v>
      </c>
      <c r="H788" s="295"/>
      <c r="I788" s="95" t="str">
        <f ca="1">IF(J787&gt;=3,(MID(I787,2,1)&amp;MID(I787,4,4)-K787),CELL("address",Z788))</f>
        <v>G789</v>
      </c>
      <c r="J788" s="95" t="str">
        <f ca="1">IF(J787&gt;=4,(MID(I788,1,1)&amp;MID(I788,2,4)+1),CELL("address",AA788))</f>
        <v>G790</v>
      </c>
      <c r="K788" s="95" t="str">
        <f ca="1">IF(J787&gt;=5,(MID(J788,1,1)&amp;MID(J788,2,4)+1),CELL("address",AB788))</f>
        <v>G791</v>
      </c>
      <c r="L788" s="95" t="str">
        <f ca="1">IF(J787&gt;=6,(MID(K788,1,1)&amp;MID(K788,2,4)+1),CELL("address",AC788))</f>
        <v>G792</v>
      </c>
      <c r="M788" s="95" t="str">
        <f ca="1">IF(J787&gt;=7,(MID(L788,1,1)&amp;MID(L788,2,4)+1),CELL("address",AD788))</f>
        <v>G793</v>
      </c>
      <c r="N788" s="95" t="str">
        <f ca="1">IF(J787&gt;=8,(MID(M788,1,1)&amp;MID(M788,2,4)+1),CELL("address",AE788))</f>
        <v>G794</v>
      </c>
      <c r="O788" s="95" t="str">
        <f ca="1">IF(J787&gt;=9,(MID(N788,1,1)&amp;MID(N788,2,4)+1),CELL("address",AF788))</f>
        <v>$AF$788</v>
      </c>
      <c r="P788" s="95" t="str">
        <f ca="1">IF(J787&gt;=10,(MID(O788,1,1)&amp;MID(O788,2,4)+1),CELL("address",AG788))</f>
        <v>$AG$788</v>
      </c>
      <c r="Q788" s="95" t="str">
        <f ca="1">IF(J787&gt;=11,(MID(P788,1,1)&amp;MID(P788,2,4)+1),CELL("address",AH788))</f>
        <v>$AH$788</v>
      </c>
      <c r="R788" s="95" t="str">
        <f ca="1">IF(J787&gt;=12,(MID(Q788,1,1)&amp;MID(Q788,2,4)+1),CELL("address",AI788))</f>
        <v>$AI$788</v>
      </c>
    </row>
    <row r="789" spans="1:15" ht="15" customHeight="1">
      <c r="A789" s="297"/>
      <c r="B789" s="297"/>
      <c r="C789" s="297"/>
      <c r="D789" s="44" t="s">
        <v>87</v>
      </c>
      <c r="E789" s="114">
        <v>0.924</v>
      </c>
      <c r="F789" s="95"/>
      <c r="G789" s="90" t="str">
        <f t="shared" si="2"/>
        <v>4/core PVC Alumn. Cable scrap - 0.924, </v>
      </c>
      <c r="H789" s="95"/>
      <c r="I789" s="95"/>
      <c r="J789" s="95"/>
      <c r="K789" s="95"/>
      <c r="L789" s="95"/>
      <c r="M789" s="95"/>
      <c r="N789" s="95"/>
      <c r="O789" s="95"/>
    </row>
    <row r="790" spans="1:15" ht="15" customHeight="1">
      <c r="A790" s="297"/>
      <c r="B790" s="297"/>
      <c r="C790" s="297"/>
      <c r="D790" s="44" t="s">
        <v>88</v>
      </c>
      <c r="E790" s="114">
        <v>2.231</v>
      </c>
      <c r="G790" s="90" t="str">
        <f t="shared" si="2"/>
        <v>3/ core XLPE Alu cable scrap - 2.231, </v>
      </c>
      <c r="H790" s="95"/>
      <c r="I790" s="95"/>
      <c r="J790" s="95"/>
      <c r="K790" s="95"/>
      <c r="L790" s="95"/>
      <c r="M790" s="95"/>
      <c r="N790" s="95"/>
      <c r="O790" s="95"/>
    </row>
    <row r="791" spans="1:8" ht="15" customHeight="1">
      <c r="A791" s="297"/>
      <c r="B791" s="297"/>
      <c r="C791" s="297"/>
      <c r="D791" s="44" t="s">
        <v>161</v>
      </c>
      <c r="E791" s="114">
        <v>0.109</v>
      </c>
      <c r="G791" s="90" t="str">
        <f t="shared" si="2"/>
        <v>1/core PVC Alumn. Cable scrap - 0.109, </v>
      </c>
      <c r="H791" s="1"/>
    </row>
    <row r="792" spans="1:8" ht="15" customHeight="1">
      <c r="A792" s="297"/>
      <c r="B792" s="297"/>
      <c r="C792" s="297"/>
      <c r="D792" s="44" t="s">
        <v>287</v>
      </c>
      <c r="E792" s="114">
        <v>0.068</v>
      </c>
      <c r="G792" s="90" t="str">
        <f t="shared" si="2"/>
        <v>Alu.  seals scrap with lash wire - 0.068, </v>
      </c>
      <c r="H792" s="1"/>
    </row>
    <row r="793" spans="1:8" ht="15" customHeight="1">
      <c r="A793" s="297"/>
      <c r="B793" s="297"/>
      <c r="C793" s="297"/>
      <c r="D793" s="44" t="s">
        <v>93</v>
      </c>
      <c r="E793" s="114">
        <v>0.75</v>
      </c>
      <c r="G793" s="90" t="str">
        <f t="shared" si="2"/>
        <v>1/ core XLPE Alu cable scrap - 0.75, </v>
      </c>
      <c r="H793" s="1"/>
    </row>
    <row r="794" spans="1:8" ht="15" customHeight="1">
      <c r="A794" s="39"/>
      <c r="B794" s="41"/>
      <c r="C794" s="42"/>
      <c r="D794" s="34"/>
      <c r="E794" s="148"/>
      <c r="H794" s="1"/>
    </row>
    <row r="795" spans="1:8" ht="15" customHeight="1">
      <c r="A795" s="39"/>
      <c r="B795" s="47"/>
      <c r="C795" s="258"/>
      <c r="D795" s="259"/>
      <c r="E795" s="163">
        <f>SUM(E797:E799)</f>
        <v>8.915</v>
      </c>
      <c r="F795" s="95"/>
      <c r="H795" s="1"/>
    </row>
    <row r="796" spans="1:18" ht="15" customHeight="1">
      <c r="A796" s="40" t="s">
        <v>5</v>
      </c>
      <c r="B796" s="304" t="s">
        <v>17</v>
      </c>
      <c r="C796" s="305"/>
      <c r="D796" s="257" t="s">
        <v>18</v>
      </c>
      <c r="E796" s="39" t="s">
        <v>7</v>
      </c>
      <c r="F796" s="95"/>
      <c r="G796" s="91" t="str">
        <f>CONCATENATE("Cable Scrap, Lying at ",B797,". Quantity in MT - ")</f>
        <v>Cable Scrap, Lying at CS Malout. Quantity in MT - </v>
      </c>
      <c r="H796" s="295" t="str">
        <f ca="1">CONCATENATE(G796,G797,(INDIRECT(I797)),(INDIRECT(J797)),(INDIRECT(K797)),(INDIRECT(L797)),(INDIRECT(M797)),(INDIRECT(N797)),(INDIRECT(O797)),(INDIRECT(P797)),(INDIRECT(Q797)),(INDIRECT(R797)))</f>
        <v>Cable Scrap, Lying at CS Malout. Quantity in MT - 2/core PVC Alumn. Cable scrap - 1.64, 4/core PVC Alumn. Cable scrap - 2.256, 3/ core XLPE Alu cable scrap - 5.019, </v>
      </c>
      <c r="I796" s="95" t="str">
        <f aca="true" ca="1" t="array" ref="I796">CELL("address",INDEX(G796:G809,MATCH(TRUE,ISBLANK(G796:G809),0)))</f>
        <v>$G$800</v>
      </c>
      <c r="J796" s="95">
        <f aca="true" t="array" ref="J796">MATCH(TRUE,ISBLANK(G796:G809),0)</f>
        <v>5</v>
      </c>
      <c r="K796" s="95">
        <f>J796-3</f>
        <v>2</v>
      </c>
      <c r="L796" s="95"/>
      <c r="M796" s="95"/>
      <c r="N796" s="95"/>
      <c r="O796" s="95"/>
      <c r="P796" s="95"/>
      <c r="Q796" s="95"/>
      <c r="R796" s="95"/>
    </row>
    <row r="797" spans="1:18" ht="15" customHeight="1">
      <c r="A797" s="297" t="s">
        <v>159</v>
      </c>
      <c r="B797" s="297" t="s">
        <v>91</v>
      </c>
      <c r="C797" s="297"/>
      <c r="D797" s="44" t="s">
        <v>86</v>
      </c>
      <c r="E797" s="114">
        <v>1.64</v>
      </c>
      <c r="G797" s="90" t="str">
        <f>CONCATENATE(D797," - ",E797,", ")</f>
        <v>2/core PVC Alumn. Cable scrap - 1.64, </v>
      </c>
      <c r="H797" s="295"/>
      <c r="I797" s="95" t="str">
        <f ca="1">IF(J796&gt;=3,(MID(I796,2,1)&amp;MID(I796,4,4)-K796),CELL("address",Z797))</f>
        <v>G798</v>
      </c>
      <c r="J797" s="95" t="str">
        <f ca="1">IF(J796&gt;=4,(MID(I797,1,1)&amp;MID(I797,2,4)+1),CELL("address",AA797))</f>
        <v>G799</v>
      </c>
      <c r="K797" s="95" t="str">
        <f ca="1">IF(J796&gt;=5,(MID(J797,1,1)&amp;MID(J797,2,4)+1),CELL("address",AB797))</f>
        <v>G800</v>
      </c>
      <c r="L797" s="95" t="str">
        <f ca="1">IF(J796&gt;=6,(MID(K797,1,1)&amp;MID(K797,2,4)+1),CELL("address",AC797))</f>
        <v>$AC$797</v>
      </c>
      <c r="M797" s="95" t="str">
        <f ca="1">IF(J796&gt;=7,(MID(L797,1,1)&amp;MID(L797,2,4)+1),CELL("address",AD797))</f>
        <v>$AD$797</v>
      </c>
      <c r="N797" s="95" t="str">
        <f ca="1">IF(J796&gt;=8,(MID(M797,1,1)&amp;MID(M797,2,4)+1),CELL("address",AE797))</f>
        <v>$AE$797</v>
      </c>
      <c r="O797" s="95" t="str">
        <f ca="1">IF(J796&gt;=9,(MID(N797,1,1)&amp;MID(N797,2,4)+1),CELL("address",AF797))</f>
        <v>$AF$797</v>
      </c>
      <c r="P797" s="95" t="str">
        <f ca="1">IF(J796&gt;=10,(MID(O797,1,1)&amp;MID(O797,2,4)+1),CELL("address",AG797))</f>
        <v>$AG$797</v>
      </c>
      <c r="Q797" s="95" t="str">
        <f ca="1">IF(J796&gt;=11,(MID(P797,1,1)&amp;MID(P797,2,4)+1),CELL("address",AH797))</f>
        <v>$AH$797</v>
      </c>
      <c r="R797" s="95" t="str">
        <f ca="1">IF(J796&gt;=12,(MID(Q797,1,1)&amp;MID(Q797,2,4)+1),CELL("address",AI797))</f>
        <v>$AI$797</v>
      </c>
    </row>
    <row r="798" spans="1:15" ht="15" customHeight="1">
      <c r="A798" s="297"/>
      <c r="B798" s="297"/>
      <c r="C798" s="297"/>
      <c r="D798" s="44" t="s">
        <v>87</v>
      </c>
      <c r="E798" s="114">
        <v>2.256</v>
      </c>
      <c r="G798" s="90" t="str">
        <f>CONCATENATE(D798," - ",E798,", ")</f>
        <v>4/core PVC Alumn. Cable scrap - 2.256, </v>
      </c>
      <c r="H798" s="1"/>
      <c r="I798" s="95"/>
      <c r="J798" s="95"/>
      <c r="K798" s="95"/>
      <c r="L798" s="95"/>
      <c r="M798" s="95"/>
      <c r="N798" s="95"/>
      <c r="O798" s="95"/>
    </row>
    <row r="799" spans="1:8" ht="15" customHeight="1">
      <c r="A799" s="297"/>
      <c r="B799" s="297"/>
      <c r="C799" s="297"/>
      <c r="D799" s="44" t="s">
        <v>88</v>
      </c>
      <c r="E799" s="114">
        <v>5.019</v>
      </c>
      <c r="G799" s="90" t="str">
        <f>CONCATENATE(D799," - ",E799,", ")</f>
        <v>3/ core XLPE Alu cable scrap - 5.019, </v>
      </c>
      <c r="H799" s="1"/>
    </row>
    <row r="800" spans="1:8" ht="15" customHeight="1">
      <c r="A800" s="39"/>
      <c r="B800" s="41"/>
      <c r="C800" s="42"/>
      <c r="D800" s="44"/>
      <c r="E800" s="114"/>
      <c r="H800" s="1"/>
    </row>
    <row r="801" spans="1:8" ht="15" customHeight="1">
      <c r="A801" s="39"/>
      <c r="B801" s="47"/>
      <c r="C801" s="258"/>
      <c r="D801" s="259"/>
      <c r="E801" s="163">
        <f>SUM(E803:E806)</f>
        <v>5.237</v>
      </c>
      <c r="H801" s="1"/>
    </row>
    <row r="802" spans="1:18" ht="15" customHeight="1">
      <c r="A802" s="40" t="s">
        <v>5</v>
      </c>
      <c r="B802" s="304" t="s">
        <v>17</v>
      </c>
      <c r="C802" s="305"/>
      <c r="D802" s="257" t="s">
        <v>18</v>
      </c>
      <c r="E802" s="39" t="s">
        <v>7</v>
      </c>
      <c r="F802" s="95"/>
      <c r="G802" s="91" t="str">
        <f>CONCATENATE("Cable Scrap, Lying at ",B803,". Quantity in MT - ")</f>
        <v>Cable Scrap, Lying at OL Nabha. Quantity in MT - </v>
      </c>
      <c r="H802" s="295" t="str">
        <f ca="1">CONCATENATE(G802,G803,(INDIRECT(I803)),(INDIRECT(J803)),(INDIRECT(K803)),(INDIRECT(L803)),(INDIRECT(M803)),(INDIRECT(N803)),(INDIRECT(O803)),(INDIRECT(P803)),(INDIRECT(Q803)),(INDIRECT(R803)))</f>
        <v>Cable Scrap, Lying at OL Nabha. Quantity in MT - 2/core PVC Alumn. Cable scrap - 2.362, 4/core PVC Alumn. Cable scrap - 1.342, 3/ core XLPE Alu cable scrap - 1.493, ABC cable scrap (70/95 mm) - 0.04, </v>
      </c>
      <c r="I802" s="95" t="str">
        <f aca="true" ca="1" t="array" ref="I802">CELL("address",INDEX(G802:G814,MATCH(TRUE,ISBLANK(G802:G814),0)))</f>
        <v>$G$807</v>
      </c>
      <c r="J802" s="95">
        <f aca="true" t="array" ref="J802">MATCH(TRUE,ISBLANK(G802:G814),0)</f>
        <v>6</v>
      </c>
      <c r="K802" s="95">
        <f>J802-3</f>
        <v>3</v>
      </c>
      <c r="L802" s="95"/>
      <c r="M802" s="95"/>
      <c r="N802" s="95"/>
      <c r="O802" s="95"/>
      <c r="P802" s="95"/>
      <c r="Q802" s="95"/>
      <c r="R802" s="95"/>
    </row>
    <row r="803" spans="1:18" ht="15" customHeight="1">
      <c r="A803" s="297" t="s">
        <v>160</v>
      </c>
      <c r="B803" s="297" t="s">
        <v>100</v>
      </c>
      <c r="C803" s="297"/>
      <c r="D803" s="44" t="s">
        <v>86</v>
      </c>
      <c r="E803" s="114">
        <v>2.362</v>
      </c>
      <c r="F803" s="95"/>
      <c r="G803" s="90" t="str">
        <f>CONCATENATE(D803," - ",E803,", ")</f>
        <v>2/core PVC Alumn. Cable scrap - 2.362, </v>
      </c>
      <c r="H803" s="295"/>
      <c r="I803" s="95" t="str">
        <f ca="1">IF(J802&gt;=3,(MID(I802,2,1)&amp;MID(I802,4,4)-K802),CELL("address",Z803))</f>
        <v>G804</v>
      </c>
      <c r="J803" s="95" t="str">
        <f ca="1">IF(J802&gt;=4,(MID(I803,1,1)&amp;MID(I803,2,4)+1),CELL("address",AA803))</f>
        <v>G805</v>
      </c>
      <c r="K803" s="95" t="str">
        <f ca="1">IF(J802&gt;=5,(MID(J803,1,1)&amp;MID(J803,2,4)+1),CELL("address",AB803))</f>
        <v>G806</v>
      </c>
      <c r="L803" s="95" t="str">
        <f ca="1">IF(J802&gt;=6,(MID(K803,1,1)&amp;MID(K803,2,4)+1),CELL("address",AC803))</f>
        <v>G807</v>
      </c>
      <c r="M803" s="95" t="str">
        <f ca="1">IF(J802&gt;=7,(MID(L803,1,1)&amp;MID(L803,2,4)+1),CELL("address",AD803))</f>
        <v>$AD$803</v>
      </c>
      <c r="N803" s="95" t="str">
        <f ca="1">IF(J802&gt;=8,(MID(M803,1,1)&amp;MID(M803,2,4)+1),CELL("address",AE803))</f>
        <v>$AE$803</v>
      </c>
      <c r="O803" s="95" t="str">
        <f ca="1">IF(J802&gt;=9,(MID(N803,1,1)&amp;MID(N803,2,4)+1),CELL("address",AF803))</f>
        <v>$AF$803</v>
      </c>
      <c r="P803" s="95" t="str">
        <f ca="1">IF(J802&gt;=10,(MID(O803,1,1)&amp;MID(O803,2,4)+1),CELL("address",AG803))</f>
        <v>$AG$803</v>
      </c>
      <c r="Q803" s="95" t="str">
        <f ca="1">IF(J802&gt;=11,(MID(P803,1,1)&amp;MID(P803,2,4)+1),CELL("address",AH803))</f>
        <v>$AH$803</v>
      </c>
      <c r="R803" s="95" t="str">
        <f ca="1">IF(J802&gt;=12,(MID(Q803,1,1)&amp;MID(Q803,2,4)+1),CELL("address",AI803))</f>
        <v>$AI$803</v>
      </c>
    </row>
    <row r="804" spans="1:15" ht="15" customHeight="1">
      <c r="A804" s="297"/>
      <c r="B804" s="297"/>
      <c r="C804" s="297"/>
      <c r="D804" s="44" t="s">
        <v>87</v>
      </c>
      <c r="E804" s="114">
        <v>1.342</v>
      </c>
      <c r="G804" s="90" t="str">
        <f>CONCATENATE(D804," - ",E804,", ")</f>
        <v>4/core PVC Alumn. Cable scrap - 1.342, </v>
      </c>
      <c r="H804" s="95"/>
      <c r="I804" s="95"/>
      <c r="J804" s="95"/>
      <c r="K804" s="95"/>
      <c r="L804" s="95"/>
      <c r="M804" s="95"/>
      <c r="N804" s="95"/>
      <c r="O804" s="95"/>
    </row>
    <row r="805" spans="1:8" ht="15" customHeight="1">
      <c r="A805" s="297"/>
      <c r="B805" s="297"/>
      <c r="C805" s="297"/>
      <c r="D805" s="44" t="s">
        <v>88</v>
      </c>
      <c r="E805" s="114">
        <v>1.493</v>
      </c>
      <c r="G805" s="90" t="str">
        <f>CONCATENATE(D805," - ",E805,", ")</f>
        <v>3/ core XLPE Alu cable scrap - 1.493, </v>
      </c>
      <c r="H805" s="1"/>
    </row>
    <row r="806" spans="1:8" ht="15" customHeight="1">
      <c r="A806" s="297"/>
      <c r="B806" s="297"/>
      <c r="C806" s="297"/>
      <c r="D806" s="44" t="s">
        <v>158</v>
      </c>
      <c r="E806" s="114">
        <v>0.04</v>
      </c>
      <c r="G806" s="90" t="str">
        <f>CONCATENATE(D806," - ",E806,", ")</f>
        <v>ABC cable scrap (70/95 mm) - 0.04, </v>
      </c>
      <c r="H806" s="1"/>
    </row>
    <row r="807" spans="1:8" ht="15" customHeight="1">
      <c r="A807" s="39"/>
      <c r="B807" s="41"/>
      <c r="C807" s="42"/>
      <c r="D807" s="34"/>
      <c r="E807" s="148"/>
      <c r="H807" s="1"/>
    </row>
    <row r="808" spans="1:8" ht="15" customHeight="1">
      <c r="A808" s="35"/>
      <c r="E808" s="127">
        <f>SUM(E810:E813)</f>
        <v>8.235</v>
      </c>
      <c r="H808" s="1"/>
    </row>
    <row r="809" spans="1:18" ht="15" customHeight="1">
      <c r="A809" s="40" t="s">
        <v>5</v>
      </c>
      <c r="B809" s="304" t="s">
        <v>17</v>
      </c>
      <c r="C809" s="305"/>
      <c r="D809" s="257" t="s">
        <v>18</v>
      </c>
      <c r="E809" s="39" t="s">
        <v>7</v>
      </c>
      <c r="F809" s="95"/>
      <c r="G809" s="91" t="str">
        <f>CONCATENATE("Cable Scrap, Lying at ",B810,". Quantity in MT - ")</f>
        <v>Cable Scrap, Lying at OL Rajpura. Quantity in MT - </v>
      </c>
      <c r="H809" s="295" t="str">
        <f ca="1">CONCATENATE(G809,G810,(INDIRECT(I810)),(INDIRECT(J810)),(INDIRECT(K810)),(INDIRECT(L810)),(INDIRECT(M810)),(INDIRECT(N810)),(INDIRECT(O810)),(INDIRECT(P810)),(INDIRECT(Q810)),(INDIRECT(R810)))</f>
        <v>Cable Scrap, Lying at OL Rajpura. Quantity in MT - 2/core PVC Alumn. Cable scrap - 1.04, 4/core PVC Alumn. Cable scrap - 0.889, 3/ core XLPE Alu cable scrap - 0.837, ABC cable scrap (70/95 mm) - 5.469, </v>
      </c>
      <c r="I809" s="95" t="str">
        <f aca="true" ca="1" t="array" ref="I809">CELL("address",INDEX(G809:G814,MATCH(TRUE,ISBLANK(G809:G814),0)))</f>
        <v>$G$814</v>
      </c>
      <c r="J809" s="95">
        <f aca="true" t="array" ref="J809">MATCH(TRUE,ISBLANK(G809:G814),0)</f>
        <v>6</v>
      </c>
      <c r="K809" s="95">
        <f>J809-3</f>
        <v>3</v>
      </c>
      <c r="L809" s="95"/>
      <c r="M809" s="95"/>
      <c r="N809" s="95"/>
      <c r="O809" s="95"/>
      <c r="P809" s="95"/>
      <c r="Q809" s="95"/>
      <c r="R809" s="95"/>
    </row>
    <row r="810" spans="1:18" ht="15" customHeight="1">
      <c r="A810" s="297" t="s">
        <v>162</v>
      </c>
      <c r="B810" s="297" t="s">
        <v>99</v>
      </c>
      <c r="C810" s="297"/>
      <c r="D810" s="44" t="s">
        <v>86</v>
      </c>
      <c r="E810" s="39">
        <v>1.04</v>
      </c>
      <c r="F810" s="95"/>
      <c r="G810" s="90" t="str">
        <f>CONCATENATE(D810," - ",E810,", ")</f>
        <v>2/core PVC Alumn. Cable scrap - 1.04, </v>
      </c>
      <c r="H810" s="295"/>
      <c r="I810" s="95" t="str">
        <f ca="1">IF(J809&gt;=3,(MID(I809,2,1)&amp;MID(I809,4,4)-K809),CELL("address",Z810))</f>
        <v>G811</v>
      </c>
      <c r="J810" s="95" t="str">
        <f ca="1">IF(J809&gt;=4,(MID(I810,1,1)&amp;MID(I810,2,4)+1),CELL("address",AA810))</f>
        <v>G812</v>
      </c>
      <c r="K810" s="95" t="str">
        <f ca="1">IF(J809&gt;=5,(MID(J810,1,1)&amp;MID(J810,2,4)+1),CELL("address",AB810))</f>
        <v>G813</v>
      </c>
      <c r="L810" s="95" t="str">
        <f ca="1">IF(J809&gt;=6,(MID(K810,1,1)&amp;MID(K810,2,4)+1),CELL("address",AC810))</f>
        <v>G814</v>
      </c>
      <c r="M810" s="95" t="str">
        <f ca="1">IF(J809&gt;=7,(MID(L810,1,1)&amp;MID(L810,2,4)+1),CELL("address",AD810))</f>
        <v>$AD$810</v>
      </c>
      <c r="N810" s="95" t="str">
        <f ca="1">IF(J809&gt;=8,(MID(M810,1,1)&amp;MID(M810,2,4)+1),CELL("address",AE810))</f>
        <v>$AE$810</v>
      </c>
      <c r="O810" s="95" t="str">
        <f ca="1">IF(J809&gt;=9,(MID(N810,1,1)&amp;MID(N810,2,4)+1),CELL("address",AF810))</f>
        <v>$AF$810</v>
      </c>
      <c r="P810" s="95" t="str">
        <f ca="1">IF(J809&gt;=10,(MID(O810,1,1)&amp;MID(O810,2,4)+1),CELL("address",AG810))</f>
        <v>$AG$810</v>
      </c>
      <c r="Q810" s="95" t="str">
        <f ca="1">IF(J809&gt;=11,(MID(P810,1,1)&amp;MID(P810,2,4)+1),CELL("address",AH810))</f>
        <v>$AH$810</v>
      </c>
      <c r="R810" s="95" t="str">
        <f ca="1">IF(J809&gt;=12,(MID(Q810,1,1)&amp;MID(Q810,2,4)+1),CELL("address",AI810))</f>
        <v>$AI$810</v>
      </c>
    </row>
    <row r="811" spans="1:15" ht="15" customHeight="1">
      <c r="A811" s="297"/>
      <c r="B811" s="297"/>
      <c r="C811" s="297"/>
      <c r="D811" s="44" t="s">
        <v>87</v>
      </c>
      <c r="E811" s="68">
        <v>0.889</v>
      </c>
      <c r="G811" s="90" t="str">
        <f>CONCATENATE(D811," - ",E811,", ")</f>
        <v>4/core PVC Alumn. Cable scrap - 0.889, </v>
      </c>
      <c r="H811" s="95"/>
      <c r="I811" s="95"/>
      <c r="J811" s="95"/>
      <c r="K811" s="95"/>
      <c r="L811" s="95"/>
      <c r="M811" s="95"/>
      <c r="N811" s="95"/>
      <c r="O811" s="95"/>
    </row>
    <row r="812" spans="1:8" ht="15" customHeight="1">
      <c r="A812" s="297"/>
      <c r="B812" s="297"/>
      <c r="C812" s="297"/>
      <c r="D812" s="44" t="s">
        <v>88</v>
      </c>
      <c r="E812" s="68">
        <v>0.837</v>
      </c>
      <c r="G812" s="90" t="str">
        <f>CONCATENATE(D812," - ",E812,", ")</f>
        <v>3/ core XLPE Alu cable scrap - 0.837, </v>
      </c>
      <c r="H812" s="1"/>
    </row>
    <row r="813" spans="1:8" ht="15" customHeight="1">
      <c r="A813" s="297"/>
      <c r="B813" s="297"/>
      <c r="C813" s="297"/>
      <c r="D813" s="44" t="s">
        <v>158</v>
      </c>
      <c r="E813" s="114">
        <v>5.469</v>
      </c>
      <c r="G813" s="90" t="str">
        <f>CONCATENATE(D813," - ",E813,", ")</f>
        <v>ABC cable scrap (70/95 mm) - 5.469, </v>
      </c>
      <c r="H813" s="1"/>
    </row>
    <row r="814" spans="1:8" ht="15" customHeight="1">
      <c r="A814" s="39"/>
      <c r="B814" s="41"/>
      <c r="C814" s="42"/>
      <c r="D814" s="44"/>
      <c r="E814" s="114"/>
      <c r="H814" s="1"/>
    </row>
    <row r="815" spans="1:8" ht="15" customHeight="1">
      <c r="A815" s="40"/>
      <c r="B815" s="312"/>
      <c r="C815" s="313"/>
      <c r="D815" s="259"/>
      <c r="E815" s="56">
        <f>SUM(E817:E820)</f>
        <v>2.6900000000000004</v>
      </c>
      <c r="F815" s="95"/>
      <c r="H815" s="1"/>
    </row>
    <row r="816" spans="1:18" ht="15" customHeight="1">
      <c r="A816" s="40" t="s">
        <v>5</v>
      </c>
      <c r="B816" s="297" t="s">
        <v>17</v>
      </c>
      <c r="C816" s="297"/>
      <c r="D816" s="255" t="s">
        <v>18</v>
      </c>
      <c r="E816" s="39" t="s">
        <v>7</v>
      </c>
      <c r="F816" s="95"/>
      <c r="G816" s="91" t="str">
        <f>CONCATENATE("Cable Scrap, Lying at ",B817,". Quantity in MT - ")</f>
        <v>Cable Scrap, Lying at OL Fazilka. Quantity in MT - </v>
      </c>
      <c r="H816" s="295" t="str">
        <f ca="1">CONCATENATE(G816,G817,(INDIRECT(I817)),(INDIRECT(J817)),(INDIRECT(K817)),(INDIRECT(L817)),(INDIRECT(M817)),(INDIRECT(N817)),(INDIRECT(O817)),(INDIRECT(P817)),(INDIRECT(Q817)),(INDIRECT(R817)))</f>
        <v>Cable Scrap, Lying at OL Fazilka. Quantity in MT - 2/core PVC Alumn. Cable scrap - 0.27, 4/core PVC Alumn. Cable scrap - 1.231, 3/ core XLPE Alu cable scrap - 1.154, 1/ core XLPE Alu cable scrap - 0.035, </v>
      </c>
      <c r="I816" s="95" t="str">
        <f aca="true" ca="1" t="array" ref="I816">CELL("address",INDEX(G816:G828,MATCH(TRUE,ISBLANK(G816:G828),0)))</f>
        <v>$G$821</v>
      </c>
      <c r="J816" s="95">
        <f aca="true" t="array" ref="J816">MATCH(TRUE,ISBLANK(G816:G828),0)</f>
        <v>6</v>
      </c>
      <c r="K816" s="95">
        <f>J816-3</f>
        <v>3</v>
      </c>
      <c r="L816" s="95"/>
      <c r="M816" s="95"/>
      <c r="N816" s="95"/>
      <c r="O816" s="95"/>
      <c r="P816" s="95"/>
      <c r="Q816" s="95"/>
      <c r="R816" s="95"/>
    </row>
    <row r="817" spans="1:18" ht="15" customHeight="1">
      <c r="A817" s="297" t="s">
        <v>163</v>
      </c>
      <c r="B817" s="297" t="s">
        <v>108</v>
      </c>
      <c r="C817" s="297"/>
      <c r="D817" s="44" t="s">
        <v>86</v>
      </c>
      <c r="E817" s="68">
        <v>0.27</v>
      </c>
      <c r="G817" s="90" t="str">
        <f>CONCATENATE(D817," - ",E817,", ")</f>
        <v>2/core PVC Alumn. Cable scrap - 0.27, </v>
      </c>
      <c r="H817" s="295"/>
      <c r="I817" s="95" t="str">
        <f ca="1">IF(J816&gt;=3,(MID(I816,2,1)&amp;MID(I816,4,4)-K816),CELL("address",Z817))</f>
        <v>G818</v>
      </c>
      <c r="J817" s="95" t="str">
        <f ca="1">IF(J816&gt;=4,(MID(I817,1,1)&amp;MID(I817,2,4)+1),CELL("address",AA817))</f>
        <v>G819</v>
      </c>
      <c r="K817" s="95" t="str">
        <f ca="1">IF(J816&gt;=5,(MID(J817,1,1)&amp;MID(J817,2,4)+1),CELL("address",AB817))</f>
        <v>G820</v>
      </c>
      <c r="L817" s="95" t="str">
        <f ca="1">IF(J816&gt;=6,(MID(K817,1,1)&amp;MID(K817,2,4)+1),CELL("address",AC817))</f>
        <v>G821</v>
      </c>
      <c r="M817" s="95" t="str">
        <f ca="1">IF(J816&gt;=7,(MID(L817,1,1)&amp;MID(L817,2,4)+1),CELL("address",AD817))</f>
        <v>$AD$817</v>
      </c>
      <c r="N817" s="95" t="str">
        <f ca="1">IF(J816&gt;=8,(MID(M817,1,1)&amp;MID(M817,2,4)+1),CELL("address",AE817))</f>
        <v>$AE$817</v>
      </c>
      <c r="O817" s="95" t="str">
        <f ca="1">IF(J816&gt;=9,(MID(N817,1,1)&amp;MID(N817,2,4)+1),CELL("address",AF817))</f>
        <v>$AF$817</v>
      </c>
      <c r="P817" s="95" t="str">
        <f ca="1">IF(J816&gt;=10,(MID(O817,1,1)&amp;MID(O817,2,4)+1),CELL("address",AG817))</f>
        <v>$AG$817</v>
      </c>
      <c r="Q817" s="95" t="str">
        <f ca="1">IF(J816&gt;=11,(MID(P817,1,1)&amp;MID(P817,2,4)+1),CELL("address",AH817))</f>
        <v>$AH$817</v>
      </c>
      <c r="R817" s="95" t="str">
        <f ca="1">IF(J816&gt;=12,(MID(Q817,1,1)&amp;MID(Q817,2,4)+1),CELL("address",AI817))</f>
        <v>$AI$817</v>
      </c>
    </row>
    <row r="818" spans="1:15" ht="15" customHeight="1">
      <c r="A818" s="297"/>
      <c r="B818" s="297"/>
      <c r="C818" s="297"/>
      <c r="D818" s="44" t="s">
        <v>87</v>
      </c>
      <c r="E818" s="68">
        <v>1.231</v>
      </c>
      <c r="G818" s="90" t="str">
        <f>CONCATENATE(D818," - ",E818,", ")</f>
        <v>4/core PVC Alumn. Cable scrap - 1.231, </v>
      </c>
      <c r="H818" s="1"/>
      <c r="I818" s="95"/>
      <c r="J818" s="95"/>
      <c r="K818" s="95"/>
      <c r="L818" s="95"/>
      <c r="M818" s="95"/>
      <c r="N818" s="95"/>
      <c r="O818" s="95"/>
    </row>
    <row r="819" spans="1:8" ht="15" customHeight="1">
      <c r="A819" s="297"/>
      <c r="B819" s="297"/>
      <c r="C819" s="297"/>
      <c r="D819" s="79" t="s">
        <v>88</v>
      </c>
      <c r="E819" s="68">
        <v>1.154</v>
      </c>
      <c r="G819" s="90" t="str">
        <f>CONCATENATE(D819," - ",E819,", ")</f>
        <v>3/ core XLPE Alu cable scrap - 1.154, </v>
      </c>
      <c r="H819" s="1"/>
    </row>
    <row r="820" spans="1:8" ht="15" customHeight="1">
      <c r="A820" s="297"/>
      <c r="B820" s="297"/>
      <c r="C820" s="297"/>
      <c r="D820" s="79" t="s">
        <v>93</v>
      </c>
      <c r="E820" s="68">
        <v>0.035</v>
      </c>
      <c r="G820" s="90" t="str">
        <f>CONCATENATE(D820," - ",E820,", ")</f>
        <v>1/ core XLPE Alu cable scrap - 0.035, </v>
      </c>
      <c r="H820" s="1"/>
    </row>
    <row r="821" spans="1:8" ht="15" customHeight="1">
      <c r="A821" s="39"/>
      <c r="B821" s="41"/>
      <c r="C821" s="42"/>
      <c r="D821" s="44"/>
      <c r="E821" s="68"/>
      <c r="H821" s="1"/>
    </row>
    <row r="822" spans="1:8" ht="15" customHeight="1">
      <c r="A822" s="49"/>
      <c r="B822" s="264"/>
      <c r="C822" s="265"/>
      <c r="D822" s="78"/>
      <c r="E822" s="165">
        <f>SUM(E824:E827)</f>
        <v>5.707000000000001</v>
      </c>
      <c r="H822" s="1"/>
    </row>
    <row r="823" spans="1:18" ht="15" customHeight="1">
      <c r="A823" s="40" t="s">
        <v>5</v>
      </c>
      <c r="B823" s="304" t="s">
        <v>17</v>
      </c>
      <c r="C823" s="305"/>
      <c r="D823" s="257" t="s">
        <v>18</v>
      </c>
      <c r="E823" s="39" t="s">
        <v>7</v>
      </c>
      <c r="G823" s="91" t="str">
        <f>CONCATENATE("Cable Scrap, Lying at ",B824,". Quantity in MT - ")</f>
        <v>Cable Scrap, Lying at OL Moga. Quantity in MT - </v>
      </c>
      <c r="H823" s="295" t="str">
        <f ca="1">CONCATENATE(G823,G824,(INDIRECT(I824)),(INDIRECT(J824)),(INDIRECT(K824)),(INDIRECT(L824)),(INDIRECT(M824)),(INDIRECT(N824)),(INDIRECT(O824)),(INDIRECT(P824)),(INDIRECT(Q824)),(INDIRECT(R824)))</f>
        <v>Cable Scrap, Lying at OL Moga. Quantity in MT - 2/core PVC Alumn. Cable scrap - 1.318, 4/core PVC Alumn. Cable scrap - 2.185, 1/ core XLPE Alu cable scrap - 0.329, 3/ core XLPE Alu cable scrap - 1.875, </v>
      </c>
      <c r="I823" s="95" t="str">
        <f aca="true" ca="1" t="array" ref="I823">CELL("address",INDEX(G823:G835,MATCH(TRUE,ISBLANK(G823:G835),0)))</f>
        <v>$G$828</v>
      </c>
      <c r="J823" s="95">
        <f aca="true" t="array" ref="J823">MATCH(TRUE,ISBLANK(G823:G835),0)</f>
        <v>6</v>
      </c>
      <c r="K823" s="95">
        <f>J823-3</f>
        <v>3</v>
      </c>
      <c r="L823" s="95"/>
      <c r="M823" s="95"/>
      <c r="N823" s="95"/>
      <c r="O823" s="95"/>
      <c r="P823" s="95"/>
      <c r="Q823" s="95"/>
      <c r="R823" s="95"/>
    </row>
    <row r="824" spans="1:18" ht="15" customHeight="1">
      <c r="A824" s="297" t="s">
        <v>636</v>
      </c>
      <c r="B824" s="297" t="s">
        <v>243</v>
      </c>
      <c r="C824" s="297"/>
      <c r="D824" s="44" t="s">
        <v>86</v>
      </c>
      <c r="E824" s="39">
        <v>1.318</v>
      </c>
      <c r="F824" s="95"/>
      <c r="G824" s="90" t="str">
        <f>CONCATENATE(D824," - ",E824,", ")</f>
        <v>2/core PVC Alumn. Cable scrap - 1.318, </v>
      </c>
      <c r="H824" s="295"/>
      <c r="I824" s="95" t="str">
        <f ca="1">IF(J823&gt;=3,(MID(I823,2,1)&amp;MID(I823,4,4)-K823),CELL("address",Z824))</f>
        <v>G825</v>
      </c>
      <c r="J824" s="95" t="str">
        <f ca="1">IF(J823&gt;=4,(MID(I824,1,1)&amp;MID(I824,2,4)+1),CELL("address",AA824))</f>
        <v>G826</v>
      </c>
      <c r="K824" s="95" t="str">
        <f ca="1">IF(J823&gt;=5,(MID(J824,1,1)&amp;MID(J824,2,4)+1),CELL("address",AB824))</f>
        <v>G827</v>
      </c>
      <c r="L824" s="95" t="str">
        <f ca="1">IF(J823&gt;=6,(MID(K824,1,1)&amp;MID(K824,2,4)+1),CELL("address",AC824))</f>
        <v>G828</v>
      </c>
      <c r="M824" s="95" t="str">
        <f ca="1">IF(J823&gt;=7,(MID(L824,1,1)&amp;MID(L824,2,4)+1),CELL("address",AD824))</f>
        <v>$AD$824</v>
      </c>
      <c r="N824" s="95" t="str">
        <f ca="1">IF(J823&gt;=8,(MID(M824,1,1)&amp;MID(M824,2,4)+1),CELL("address",AE824))</f>
        <v>$AE$824</v>
      </c>
      <c r="O824" s="95" t="str">
        <f ca="1">IF(J823&gt;=9,(MID(N824,1,1)&amp;MID(N824,2,4)+1),CELL("address",AF824))</f>
        <v>$AF$824</v>
      </c>
      <c r="P824" s="95" t="str">
        <f ca="1">IF(J823&gt;=10,(MID(O824,1,1)&amp;MID(O824,2,4)+1),CELL("address",AG824))</f>
        <v>$AG$824</v>
      </c>
      <c r="Q824" s="95" t="str">
        <f ca="1">IF(J823&gt;=11,(MID(P824,1,1)&amp;MID(P824,2,4)+1),CELL("address",AH824))</f>
        <v>$AH$824</v>
      </c>
      <c r="R824" s="95" t="str">
        <f ca="1">IF(J823&gt;=12,(MID(Q824,1,1)&amp;MID(Q824,2,4)+1),CELL("address",AI824))</f>
        <v>$AI$824</v>
      </c>
    </row>
    <row r="825" spans="1:15" ht="15" customHeight="1">
      <c r="A825" s="297"/>
      <c r="B825" s="297"/>
      <c r="C825" s="297"/>
      <c r="D825" s="44" t="s">
        <v>87</v>
      </c>
      <c r="E825" s="68">
        <v>2.185</v>
      </c>
      <c r="F825" s="95"/>
      <c r="G825" s="90" t="str">
        <f>CONCATENATE(D825," - ",E825,", ")</f>
        <v>4/core PVC Alumn. Cable scrap - 2.185, </v>
      </c>
      <c r="H825" s="95"/>
      <c r="I825" s="95"/>
      <c r="J825" s="95"/>
      <c r="K825" s="95"/>
      <c r="L825" s="95"/>
      <c r="M825" s="95"/>
      <c r="N825" s="95"/>
      <c r="O825" s="95"/>
    </row>
    <row r="826" spans="1:15" ht="15" customHeight="1">
      <c r="A826" s="297"/>
      <c r="B826" s="297"/>
      <c r="C826" s="297"/>
      <c r="D826" s="44" t="s">
        <v>93</v>
      </c>
      <c r="E826" s="68">
        <v>0.329</v>
      </c>
      <c r="G826" s="90" t="str">
        <f>CONCATENATE(D826," - ",E826,", ")</f>
        <v>1/ core XLPE Alu cable scrap - 0.329, </v>
      </c>
      <c r="H826" s="95"/>
      <c r="I826" s="95"/>
      <c r="J826" s="95"/>
      <c r="K826" s="95"/>
      <c r="L826" s="95"/>
      <c r="M826" s="95"/>
      <c r="N826" s="95"/>
      <c r="O826" s="95"/>
    </row>
    <row r="827" spans="1:8" ht="15" customHeight="1">
      <c r="A827" s="297"/>
      <c r="B827" s="297"/>
      <c r="C827" s="297"/>
      <c r="D827" s="44" t="s">
        <v>88</v>
      </c>
      <c r="E827" s="219">
        <v>1.875</v>
      </c>
      <c r="G827" s="90" t="str">
        <f>CONCATENATE(D827," - ",E827,", ")</f>
        <v>3/ core XLPE Alu cable scrap - 1.875, </v>
      </c>
      <c r="H827" s="1"/>
    </row>
    <row r="828" spans="1:8" ht="15" customHeight="1">
      <c r="A828" s="39"/>
      <c r="B828" s="41"/>
      <c r="C828" s="42"/>
      <c r="D828" s="44"/>
      <c r="E828" s="219"/>
      <c r="G828" s="183"/>
      <c r="H828" s="1"/>
    </row>
    <row r="829" spans="1:8" ht="20.25" customHeight="1">
      <c r="A829" s="12" t="s">
        <v>13</v>
      </c>
      <c r="B829" s="13"/>
      <c r="C829" s="9"/>
      <c r="D829" s="34"/>
      <c r="E829" s="210"/>
      <c r="F829" s="177"/>
      <c r="G829" s="95"/>
      <c r="H829" s="1"/>
    </row>
    <row r="830" spans="1:15" ht="15" customHeight="1">
      <c r="A830" s="52"/>
      <c r="B830" s="53"/>
      <c r="C830" s="54"/>
      <c r="D830" s="54"/>
      <c r="E830" s="152">
        <f>SUM(E832:E833)</f>
        <v>22.312</v>
      </c>
      <c r="F830" s="95"/>
      <c r="G830" s="235"/>
      <c r="H830" s="235"/>
      <c r="I830" s="95"/>
      <c r="J830" s="95"/>
      <c r="K830" s="95"/>
      <c r="L830" s="95"/>
      <c r="M830" s="95"/>
      <c r="N830" s="95"/>
      <c r="O830" s="95"/>
    </row>
    <row r="831" spans="1:18" ht="15" customHeight="1">
      <c r="A831" s="297" t="s">
        <v>5</v>
      </c>
      <c r="B831" s="297"/>
      <c r="C831" s="55" t="s">
        <v>17</v>
      </c>
      <c r="D831" s="255" t="s">
        <v>18</v>
      </c>
      <c r="E831" s="39" t="s">
        <v>7</v>
      </c>
      <c r="G831" s="91" t="str">
        <f>CONCATENATE("Misc. Iron Scrap, Lying at ",C832,". Quantity in MT - ")</f>
        <v>Misc. Iron Scrap, Lying at Pilot W/Shop Sri Muktsar Sahib. Quantity in MT - </v>
      </c>
      <c r="H831" s="295" t="str">
        <f ca="1">CONCATENATE(G831,G832,(INDIRECT(I832)),(INDIRECT(J832)),(INDIRECT(K832)),(INDIRECT(L832)),(INDIRECT(M832)),(INDIRECT(N832)),(INDIRECT(O832)),(INDIRECT(P832)),(INDIRECT(Q832)),(INDIRECT(R832)),".")</f>
        <v>Misc. Iron Scrap, Lying at Pilot W/Shop Sri Muktsar Sahib. Quantity in MT - MS iron scrap / GI scrap - 10.182, HT wire scrap off size - 12.13, .</v>
      </c>
      <c r="I831" s="95" t="str">
        <f aca="true" ca="1" t="array" ref="I831">CELL("address",INDEX(G831:G843,MATCH(TRUE,ISBLANK(G831:G843),0)))</f>
        <v>$G$834</v>
      </c>
      <c r="J831" s="95">
        <f aca="true" t="array" ref="J831">MATCH(TRUE,ISBLANK(G831:G843),0)</f>
        <v>4</v>
      </c>
      <c r="K831" s="95">
        <f>J831-3</f>
        <v>1</v>
      </c>
      <c r="L831" s="95"/>
      <c r="M831" s="95"/>
      <c r="N831" s="95"/>
      <c r="O831" s="95"/>
      <c r="P831" s="95"/>
      <c r="Q831" s="95"/>
      <c r="R831" s="95"/>
    </row>
    <row r="832" spans="1:18" ht="15" customHeight="1">
      <c r="A832" s="298" t="s">
        <v>21</v>
      </c>
      <c r="B832" s="318"/>
      <c r="C832" s="296" t="s">
        <v>19</v>
      </c>
      <c r="D832" s="40" t="s">
        <v>20</v>
      </c>
      <c r="E832" s="68">
        <v>10.182</v>
      </c>
      <c r="G832" s="90" t="str">
        <f>CONCATENATE(D832," - ",E832,", ")</f>
        <v>MS iron scrap / GI scrap - 10.182, </v>
      </c>
      <c r="H832" s="295"/>
      <c r="I832" s="95" t="str">
        <f ca="1">IF(J831&gt;=3,(MID(I831,2,1)&amp;MID(I831,4,4)-K831),CELL("address",Z832))</f>
        <v>G833</v>
      </c>
      <c r="J832" s="95" t="str">
        <f ca="1">IF(J831&gt;=4,(MID(I832,1,1)&amp;MID(I832,2,4)+1),CELL("address",AA832))</f>
        <v>G834</v>
      </c>
      <c r="K832" s="95" t="str">
        <f ca="1">IF(J831&gt;=5,(MID(J832,1,1)&amp;MID(J832,2,4)+1),CELL("address",AB832))</f>
        <v>$AB$832</v>
      </c>
      <c r="L832" s="95" t="str">
        <f ca="1">IF(J831&gt;=6,(MID(K832,1,1)&amp;MID(K832,2,4)+1),CELL("address",AC832))</f>
        <v>$AC$832</v>
      </c>
      <c r="M832" s="95" t="str">
        <f ca="1">IF(J831&gt;=7,(MID(L832,1,1)&amp;MID(L832,2,4)+1),CELL("address",AD832))</f>
        <v>$AD$832</v>
      </c>
      <c r="N832" s="95" t="str">
        <f ca="1">IF(J831&gt;=8,(MID(M832,1,1)&amp;MID(M832,2,4)+1),CELL("address",AE832))</f>
        <v>$AE$832</v>
      </c>
      <c r="O832" s="95" t="str">
        <f ca="1">IF(J831&gt;=9,(MID(N832,1,1)&amp;MID(N832,2,4)+1),CELL("address",AF832))</f>
        <v>$AF$832</v>
      </c>
      <c r="P832" s="95" t="str">
        <f ca="1">IF(J831&gt;=10,(MID(O832,1,1)&amp;MID(O832,2,4)+1),CELL("address",AG832))</f>
        <v>$AG$832</v>
      </c>
      <c r="Q832" s="95" t="str">
        <f ca="1">IF(J831&gt;=11,(MID(P832,1,1)&amp;MID(P832,2,4)+1),CELL("address",AH832))</f>
        <v>$AH$832</v>
      </c>
      <c r="R832" s="95" t="str">
        <f ca="1">IF(J831&gt;=12,(MID(Q832,1,1)&amp;MID(Q832,2,4)+1),CELL("address",AI832))</f>
        <v>$AI$832</v>
      </c>
    </row>
    <row r="833" spans="1:15" ht="15" customHeight="1">
      <c r="A833" s="319"/>
      <c r="B833" s="320"/>
      <c r="C833" s="317"/>
      <c r="D833" s="40" t="s">
        <v>67</v>
      </c>
      <c r="E833" s="68">
        <v>12.13</v>
      </c>
      <c r="G833" s="90" t="str">
        <f>CONCATENATE(D833," - ",E833,", ")</f>
        <v>HT wire scrap off size - 12.13, </v>
      </c>
      <c r="H833" s="1"/>
      <c r="I833" s="95"/>
      <c r="J833" s="95"/>
      <c r="K833" s="95"/>
      <c r="L833" s="95"/>
      <c r="M833" s="95"/>
      <c r="N833" s="95"/>
      <c r="O833" s="95"/>
    </row>
    <row r="834" spans="1:8" ht="15" customHeight="1">
      <c r="A834" s="39"/>
      <c r="B834" s="41"/>
      <c r="C834" s="47"/>
      <c r="D834" s="38"/>
      <c r="E834" s="260"/>
      <c r="F834" s="95"/>
      <c r="G834" s="90"/>
      <c r="H834" s="1"/>
    </row>
    <row r="835" spans="1:18" ht="15" customHeight="1">
      <c r="A835" s="52"/>
      <c r="B835" s="53"/>
      <c r="C835" s="53"/>
      <c r="D835" s="54"/>
      <c r="E835" s="149">
        <f>SUM(E837:E837)</f>
        <v>30414</v>
      </c>
      <c r="F835" s="115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</row>
    <row r="836" spans="1:18" ht="15" customHeight="1">
      <c r="A836" s="297" t="s">
        <v>5</v>
      </c>
      <c r="B836" s="297"/>
      <c r="C836" s="40" t="s">
        <v>17</v>
      </c>
      <c r="D836" s="255" t="s">
        <v>18</v>
      </c>
      <c r="E836" s="39" t="s">
        <v>65</v>
      </c>
      <c r="G836" s="91" t="str">
        <f>CONCATENATE("Misc. Iron Scrap, Lying at ",C837,". Quantity in No - ")</f>
        <v>Misc. Iron Scrap, Lying at S &amp; T Store Bathinda. Quantity in No - </v>
      </c>
      <c r="H836" s="295" t="str">
        <f ca="1">CONCATENATE(G836,G837,(INDIRECT(I837)),(INDIRECT(J837)),(INDIRECT(K837)),(INDIRECT(L837)),(INDIRECT(M837)),(INDIRECT(N837)),(INDIRECT(O837)),(INDIRECT(P837)),(INDIRECT(Q837)),(INDIRECT(R837)),".")</f>
        <v>Misc. Iron Scrap, Lying at S &amp; T Store Bathinda. Quantity in No - Disc Insulator Scrap - 30414, .</v>
      </c>
      <c r="I836" s="95" t="str">
        <f aca="true" ca="1" t="array" ref="I836">CELL("address",INDEX(G836:G849,MATCH(TRUE,ISBLANK(G836:G849),0)))</f>
        <v>$G$838</v>
      </c>
      <c r="J836" s="95">
        <f aca="true" t="array" ref="J836">MATCH(TRUE,ISBLANK(G836:G849),0)</f>
        <v>3</v>
      </c>
      <c r="K836" s="95">
        <f>J836-3</f>
        <v>0</v>
      </c>
      <c r="L836" s="95"/>
      <c r="M836" s="95"/>
      <c r="N836" s="95"/>
      <c r="O836" s="95"/>
      <c r="P836" s="95"/>
      <c r="Q836" s="95"/>
      <c r="R836" s="95"/>
    </row>
    <row r="837" spans="1:18" ht="15" customHeight="1">
      <c r="A837" s="298" t="s">
        <v>30</v>
      </c>
      <c r="B837" s="299"/>
      <c r="C837" s="266" t="s">
        <v>53</v>
      </c>
      <c r="D837" s="40" t="s">
        <v>66</v>
      </c>
      <c r="E837" s="150">
        <v>30414</v>
      </c>
      <c r="G837" s="90" t="str">
        <f>CONCATENATE(D837," - ",E837,", ")</f>
        <v>Disc Insulator Scrap - 30414, </v>
      </c>
      <c r="H837" s="295"/>
      <c r="I837" s="95" t="str">
        <f ca="1">IF(J836&gt;=3,(MID(I836,2,1)&amp;MID(I836,4,4)-K836),CELL("address",Z837))</f>
        <v>G838</v>
      </c>
      <c r="J837" s="95" t="str">
        <f ca="1">IF(J836&gt;=4,(MID(I837,1,1)&amp;MID(I837,2,4)+1),CELL("address",AA837))</f>
        <v>$AA$837</v>
      </c>
      <c r="K837" s="95" t="str">
        <f ca="1">IF(J836&gt;=5,(MID(J837,1,1)&amp;MID(J837,2,4)+1),CELL("address",AB837))</f>
        <v>$AB$837</v>
      </c>
      <c r="L837" s="95" t="str">
        <f ca="1">IF(J836&gt;=6,(MID(K837,1,1)&amp;MID(K837,2,4)+1),CELL("address",AC837))</f>
        <v>$AC$837</v>
      </c>
      <c r="M837" s="95" t="str">
        <f ca="1">IF(J836&gt;=7,(MID(L837,1,1)&amp;MID(L837,2,4)+1),CELL("address",AD837))</f>
        <v>$AD$837</v>
      </c>
      <c r="N837" s="95" t="str">
        <f ca="1">IF(J836&gt;=8,(MID(M837,1,1)&amp;MID(M837,2,4)+1),CELL("address",AE837))</f>
        <v>$AE$837</v>
      </c>
      <c r="O837" s="95" t="str">
        <f ca="1">IF(J836&gt;=9,(MID(N837,1,1)&amp;MID(N837,2,4)+1),CELL("address",AF837))</f>
        <v>$AF$837</v>
      </c>
      <c r="P837" s="95" t="str">
        <f ca="1">IF(J836&gt;=10,(MID(O837,1,1)&amp;MID(O837,2,4)+1),CELL("address",AG837))</f>
        <v>$AG$837</v>
      </c>
      <c r="Q837" s="95" t="str">
        <f ca="1">IF(J836&gt;=11,(MID(P837,1,1)&amp;MID(P837,2,4)+1),CELL("address",AH837))</f>
        <v>$AH$837</v>
      </c>
      <c r="R837" s="95" t="str">
        <f ca="1">IF(J836&gt;=12,(MID(Q837,1,1)&amp;MID(Q837,2,4)+1),CELL("address",AI837))</f>
        <v>$AI$837</v>
      </c>
    </row>
    <row r="838" spans="1:8" ht="15" customHeight="1">
      <c r="A838" s="39"/>
      <c r="B838" s="42"/>
      <c r="C838" s="255"/>
      <c r="D838" s="40"/>
      <c r="E838" s="151"/>
      <c r="F838" s="177"/>
      <c r="H838" s="1"/>
    </row>
    <row r="839" spans="1:15" ht="15" customHeight="1">
      <c r="A839" s="52"/>
      <c r="B839" s="53"/>
      <c r="C839" s="53"/>
      <c r="D839" s="240"/>
      <c r="E839" s="152">
        <f>E841+E842</f>
        <v>186.886</v>
      </c>
      <c r="F839" s="177"/>
      <c r="G839" s="95"/>
      <c r="H839" s="95"/>
      <c r="I839" s="95"/>
      <c r="J839" s="95"/>
      <c r="K839" s="95"/>
      <c r="L839" s="95"/>
      <c r="M839" s="95"/>
      <c r="N839" s="95"/>
      <c r="O839" s="95"/>
    </row>
    <row r="840" spans="1:18" ht="15" customHeight="1">
      <c r="A840" s="297" t="s">
        <v>5</v>
      </c>
      <c r="B840" s="297"/>
      <c r="C840" s="40" t="s">
        <v>17</v>
      </c>
      <c r="D840" s="255" t="s">
        <v>18</v>
      </c>
      <c r="E840" s="39" t="s">
        <v>7</v>
      </c>
      <c r="F840" s="177"/>
      <c r="G840" s="91" t="str">
        <f>CONCATENATE("Misc. Iron Scrap, Lying at ",C841,". Quantity in MT - ")</f>
        <v>Misc. Iron Scrap, Lying at S &amp; T Store Bathinda. Quantity in MT - </v>
      </c>
      <c r="H840" s="295" t="str">
        <f ca="1">CONCATENATE(G840,G841,(INDIRECT(I841)),(INDIRECT(J841)),(INDIRECT(K841)),(INDIRECT(L841)),(INDIRECT(M841)),(INDIRECT(N841)),(INDIRECT(O841)),(INDIRECT(P841)),(INDIRECT(Q841)),(INDIRECT(R841)),".")</f>
        <v>Misc. Iron Scrap, Lying at S &amp; T Store Bathinda. Quantity in MT - MS Rail scrap - 181.996, Earthwire GSL scrap - 4.89, .</v>
      </c>
      <c r="I840" s="95" t="str">
        <f aca="true" ca="1" t="array" ref="I840">CELL("address",INDEX(G840:G853,MATCH(TRUE,ISBLANK(G840:G853),0)))</f>
        <v>$G$843</v>
      </c>
      <c r="J840" s="95">
        <f aca="true" t="array" ref="J840">MATCH(TRUE,ISBLANK(G840:G853),0)</f>
        <v>4</v>
      </c>
      <c r="K840" s="95">
        <f>J840-3</f>
        <v>1</v>
      </c>
      <c r="L840" s="95"/>
      <c r="M840" s="95"/>
      <c r="N840" s="95"/>
      <c r="O840" s="95"/>
      <c r="P840" s="95"/>
      <c r="Q840" s="95"/>
      <c r="R840" s="95"/>
    </row>
    <row r="841" spans="1:18" ht="15" customHeight="1">
      <c r="A841" s="297" t="s">
        <v>33</v>
      </c>
      <c r="B841" s="297"/>
      <c r="C841" s="296" t="s">
        <v>53</v>
      </c>
      <c r="D841" s="42" t="s">
        <v>57</v>
      </c>
      <c r="E841" s="68">
        <v>181.996</v>
      </c>
      <c r="F841" s="95"/>
      <c r="G841" s="90" t="str">
        <f>CONCATENATE(D841," - ",E841,", ")</f>
        <v>MS Rail scrap - 181.996, </v>
      </c>
      <c r="H841" s="295"/>
      <c r="I841" s="95" t="str">
        <f ca="1">IF(J840&gt;=3,(MID(I840,2,1)&amp;MID(I840,4,4)-K840),CELL("address",Z841))</f>
        <v>G842</v>
      </c>
      <c r="J841" s="95" t="str">
        <f ca="1">IF(J840&gt;=4,(MID(I841,1,1)&amp;MID(I841,2,4)+1),CELL("address",AA841))</f>
        <v>G843</v>
      </c>
      <c r="K841" s="95" t="str">
        <f ca="1">IF(J840&gt;=5,(MID(J841,1,1)&amp;MID(J841,2,4)+1),CELL("address",AB841))</f>
        <v>$AB$841</v>
      </c>
      <c r="L841" s="95" t="str">
        <f ca="1">IF(J840&gt;=6,(MID(K841,1,1)&amp;MID(K841,2,4)+1),CELL("address",AC841))</f>
        <v>$AC$841</v>
      </c>
      <c r="M841" s="95" t="str">
        <f ca="1">IF(J840&gt;=7,(MID(L841,1,1)&amp;MID(L841,2,4)+1),CELL("address",AD841))</f>
        <v>$AD$841</v>
      </c>
      <c r="N841" s="95" t="str">
        <f ca="1">IF(J840&gt;=8,(MID(M841,1,1)&amp;MID(M841,2,4)+1),CELL("address",AE841))</f>
        <v>$AE$841</v>
      </c>
      <c r="O841" s="95" t="str">
        <f ca="1">IF(J840&gt;=9,(MID(N841,1,1)&amp;MID(N841,2,4)+1),CELL("address",AF841))</f>
        <v>$AF$841</v>
      </c>
      <c r="P841" s="95" t="str">
        <f ca="1">IF(J840&gt;=10,(MID(O841,1,1)&amp;MID(O841,2,4)+1),CELL("address",AG841))</f>
        <v>$AG$841</v>
      </c>
      <c r="Q841" s="95" t="str">
        <f ca="1">IF(J840&gt;=11,(MID(P841,1,1)&amp;MID(P841,2,4)+1),CELL("address",AH841))</f>
        <v>$AH$841</v>
      </c>
      <c r="R841" s="95" t="str">
        <f ca="1">IF(J840&gt;=12,(MID(Q841,1,1)&amp;MID(Q841,2,4)+1),CELL("address",AI841))</f>
        <v>$AI$841</v>
      </c>
    </row>
    <row r="842" spans="1:15" ht="15" customHeight="1">
      <c r="A842" s="297"/>
      <c r="B842" s="297"/>
      <c r="C842" s="296"/>
      <c r="D842" s="42" t="s">
        <v>133</v>
      </c>
      <c r="E842" s="68">
        <v>4.89</v>
      </c>
      <c r="F842" s="115"/>
      <c r="G842" s="90" t="str">
        <f>CONCATENATE(D842," - ",E842,", ")</f>
        <v>Earthwire GSL scrap - 4.89, </v>
      </c>
      <c r="H842" s="95"/>
      <c r="I842" s="95"/>
      <c r="J842" s="95"/>
      <c r="K842" s="95"/>
      <c r="L842" s="95"/>
      <c r="M842" s="95"/>
      <c r="N842" s="95"/>
      <c r="O842" s="95"/>
    </row>
    <row r="843" spans="1:8" ht="15" customHeight="1">
      <c r="A843" s="39"/>
      <c r="B843" s="41"/>
      <c r="C843" s="47"/>
      <c r="D843" s="41"/>
      <c r="E843" s="57"/>
      <c r="F843" s="178"/>
      <c r="H843" s="1"/>
    </row>
    <row r="844" spans="1:18" ht="15" customHeight="1">
      <c r="A844" s="306"/>
      <c r="B844" s="307"/>
      <c r="C844" s="40"/>
      <c r="D844" s="55"/>
      <c r="E844" s="56">
        <f>SUM(E846:E849)</f>
        <v>4.989</v>
      </c>
      <c r="F844" s="95"/>
      <c r="G844" s="183"/>
      <c r="H844" s="183"/>
      <c r="I844" s="95"/>
      <c r="J844" s="95"/>
      <c r="K844" s="95"/>
      <c r="L844" s="95"/>
      <c r="M844" s="95"/>
      <c r="N844" s="95"/>
      <c r="O844" s="95"/>
      <c r="P844" s="95"/>
      <c r="Q844" s="95"/>
      <c r="R844" s="95"/>
    </row>
    <row r="845" spans="1:18" ht="15" customHeight="1">
      <c r="A845" s="297" t="s">
        <v>5</v>
      </c>
      <c r="B845" s="297"/>
      <c r="C845" s="40" t="s">
        <v>17</v>
      </c>
      <c r="D845" s="255" t="s">
        <v>18</v>
      </c>
      <c r="E845" s="39" t="s">
        <v>7</v>
      </c>
      <c r="G845" s="91" t="str">
        <f>CONCATENATE("Misc. Iron Scrap, Lying at ",C846,". Quantity in MT - ")</f>
        <v>Misc. Iron Scrap, Lying at OL Fazilka. Quantity in MT - </v>
      </c>
      <c r="H845" s="295" t="str">
        <f ca="1">CONCATENATE(G845,G846,(INDIRECT(I846)),(INDIRECT(J846)),(INDIRECT(K846)),(INDIRECT(L846)),(INDIRECT(M846)),(INDIRECT(N846)),(INDIRECT(O846)),(INDIRECT(P846)),(INDIRECT(Q846)),(INDIRECT(R846)),".")</f>
        <v>Misc. Iron Scrap, Lying at OL Fazilka. Quantity in MT - MS iron scrap - 3.683, Teen Patra scrap - 0.17, MS Rail scrap - 1.115, M.S. Nuts &amp; Bolts Scrap - 0.021, .</v>
      </c>
      <c r="I845" s="95" t="str">
        <f aca="true" ca="1" t="array" ref="I845">CELL("address",INDEX(G845:G854,MATCH(TRUE,ISBLANK(G845:G854),0)))</f>
        <v>$G$850</v>
      </c>
      <c r="J845" s="95">
        <f aca="true" t="array" ref="J845">MATCH(TRUE,ISBLANK(G845:G854),0)</f>
        <v>6</v>
      </c>
      <c r="K845" s="95">
        <f>J845-3</f>
        <v>3</v>
      </c>
      <c r="L845" s="95"/>
      <c r="M845" s="95"/>
      <c r="N845" s="95"/>
      <c r="O845" s="95"/>
      <c r="P845" s="95"/>
      <c r="Q845" s="95"/>
      <c r="R845" s="95"/>
    </row>
    <row r="846" spans="1:18" ht="15" customHeight="1">
      <c r="A846" s="298" t="s">
        <v>50</v>
      </c>
      <c r="B846" s="299"/>
      <c r="C846" s="314" t="s">
        <v>108</v>
      </c>
      <c r="D846" s="42" t="s">
        <v>29</v>
      </c>
      <c r="E846" s="57">
        <v>3.683</v>
      </c>
      <c r="G846" s="90" t="str">
        <f>CONCATENATE(D846," - ",E846,", ")</f>
        <v>MS iron scrap - 3.683, </v>
      </c>
      <c r="H846" s="295"/>
      <c r="I846" s="95" t="str">
        <f ca="1">IF(J845&gt;=3,(MID(I845,2,1)&amp;MID(I845,4,4)-K845),CELL("address",Z846))</f>
        <v>G847</v>
      </c>
      <c r="J846" s="95" t="str">
        <f ca="1">IF(J845&gt;=4,(MID(I846,1,1)&amp;MID(I846,2,4)+1),CELL("address",AA846))</f>
        <v>G848</v>
      </c>
      <c r="K846" s="95" t="str">
        <f ca="1">IF(J845&gt;=5,(MID(J846,1,1)&amp;MID(J846,2,4)+1),CELL("address",AB846))</f>
        <v>G849</v>
      </c>
      <c r="L846" s="95" t="str">
        <f ca="1">IF(J845&gt;=6,(MID(K846,1,1)&amp;MID(K846,2,4)+1),CELL("address",AC846))</f>
        <v>G850</v>
      </c>
      <c r="M846" s="95" t="str">
        <f ca="1">IF(J845&gt;=7,(MID(L846,1,1)&amp;MID(L846,2,4)+1),CELL("address",AD846))</f>
        <v>$AD$846</v>
      </c>
      <c r="N846" s="95" t="str">
        <f ca="1">IF(J845&gt;=8,(MID(M846,1,1)&amp;MID(M846,2,4)+1),CELL("address",AE846))</f>
        <v>$AE$846</v>
      </c>
      <c r="O846" s="95" t="str">
        <f ca="1">IF(J845&gt;=9,(MID(N846,1,1)&amp;MID(N846,2,4)+1),CELL("address",AF846))</f>
        <v>$AF$846</v>
      </c>
      <c r="P846" s="95" t="str">
        <f ca="1">IF(J845&gt;=10,(MID(O846,1,1)&amp;MID(O846,2,4)+1),CELL("address",AG846))</f>
        <v>$AG$846</v>
      </c>
      <c r="Q846" s="95" t="str">
        <f ca="1">IF(J845&gt;=11,(MID(P846,1,1)&amp;MID(P846,2,4)+1),CELL("address",AH846))</f>
        <v>$AH$846</v>
      </c>
      <c r="R846" s="95" t="str">
        <f ca="1">IF(J845&gt;=12,(MID(Q846,1,1)&amp;MID(Q846,2,4)+1),CELL("address",AI846))</f>
        <v>$AI$846</v>
      </c>
    </row>
    <row r="847" spans="1:15" ht="15" customHeight="1">
      <c r="A847" s="300"/>
      <c r="B847" s="301"/>
      <c r="C847" s="315"/>
      <c r="D847" s="79" t="s">
        <v>60</v>
      </c>
      <c r="E847" s="57">
        <v>0.17</v>
      </c>
      <c r="G847" s="90" t="str">
        <f>CONCATENATE(D847," - ",E847,", ")</f>
        <v>Teen Patra scrap - 0.17, </v>
      </c>
      <c r="H847" s="183"/>
      <c r="I847" s="95"/>
      <c r="J847" s="95"/>
      <c r="K847" s="95"/>
      <c r="L847" s="95"/>
      <c r="M847" s="95"/>
      <c r="N847" s="95"/>
      <c r="O847" s="95"/>
    </row>
    <row r="848" spans="1:8" ht="15" customHeight="1">
      <c r="A848" s="300"/>
      <c r="B848" s="301"/>
      <c r="C848" s="315"/>
      <c r="D848" s="40" t="s">
        <v>57</v>
      </c>
      <c r="E848" s="57">
        <v>1.115</v>
      </c>
      <c r="G848" s="90" t="str">
        <f>CONCATENATE(D848," - ",E848,", ")</f>
        <v>MS Rail scrap - 1.115, </v>
      </c>
      <c r="H848" s="183"/>
    </row>
    <row r="849" spans="1:15" ht="15" customHeight="1">
      <c r="A849" s="302"/>
      <c r="B849" s="303"/>
      <c r="C849" s="316"/>
      <c r="D849" s="79" t="s">
        <v>182</v>
      </c>
      <c r="E849" s="57">
        <v>0.021</v>
      </c>
      <c r="F849" s="95"/>
      <c r="G849" s="90" t="str">
        <f>CONCATENATE(D849," - ",E849,", ")</f>
        <v>M.S. Nuts &amp; Bolts Scrap - 0.021, </v>
      </c>
      <c r="H849" s="183"/>
      <c r="I849" s="95"/>
      <c r="J849" s="95"/>
      <c r="K849" s="95"/>
      <c r="L849" s="95"/>
      <c r="M849" s="95"/>
      <c r="N849" s="95"/>
      <c r="O849" s="95"/>
    </row>
    <row r="850" spans="1:15" ht="15" customHeight="1">
      <c r="A850" s="304"/>
      <c r="B850" s="305"/>
      <c r="C850" s="255"/>
      <c r="D850" s="40"/>
      <c r="E850" s="57"/>
      <c r="F850" s="95"/>
      <c r="G850" s="183"/>
      <c r="H850" s="183"/>
      <c r="I850" s="95"/>
      <c r="J850" s="95"/>
      <c r="K850" s="95"/>
      <c r="L850" s="95"/>
      <c r="M850" s="95"/>
      <c r="N850" s="95"/>
      <c r="O850" s="95"/>
    </row>
    <row r="851" spans="1:18" ht="15" customHeight="1">
      <c r="A851" s="306"/>
      <c r="B851" s="307"/>
      <c r="C851" s="40"/>
      <c r="D851" s="55"/>
      <c r="E851" s="152">
        <f>SUM(E853:E853)</f>
        <v>100</v>
      </c>
      <c r="G851" s="183"/>
      <c r="H851" s="183"/>
      <c r="I851" s="95"/>
      <c r="J851" s="95"/>
      <c r="K851" s="95"/>
      <c r="L851" s="95"/>
      <c r="M851" s="95"/>
      <c r="N851" s="95"/>
      <c r="O851" s="95"/>
      <c r="P851" s="95"/>
      <c r="Q851" s="95"/>
      <c r="R851" s="95"/>
    </row>
    <row r="852" spans="1:18" ht="15" customHeight="1">
      <c r="A852" s="297" t="s">
        <v>5</v>
      </c>
      <c r="B852" s="297"/>
      <c r="C852" s="40" t="s">
        <v>17</v>
      </c>
      <c r="D852" s="255" t="s">
        <v>18</v>
      </c>
      <c r="E852" s="39" t="s">
        <v>7</v>
      </c>
      <c r="G852" s="91" t="str">
        <f>CONCATENATE("Misc. Iron Scrap, Lying at ",C853,". Quantity in MT - ")</f>
        <v>Misc. Iron Scrap, Lying at S &amp; T Store Bathinda. Quantity in MT - </v>
      </c>
      <c r="H852" s="295" t="str">
        <f ca="1">CONCATENATE(G852,G853,(INDIRECT(I853)),(INDIRECT(J853)),(INDIRECT(K853)),(INDIRECT(L853)),(INDIRECT(M853)),(INDIRECT(N853)),(INDIRECT(O853)),(INDIRECT(P853)),(INDIRECT(Q853)),(INDIRECT(R853)),".")</f>
        <v>Misc. Iron Scrap, Lying at S &amp; T Store Bathinda. Quantity in MT - MS Rail scrap - 100, .</v>
      </c>
      <c r="I852" s="95" t="str">
        <f aca="true" ca="1" t="array" ref="I852">CELL("address",INDEX(G852:G854,MATCH(TRUE,ISBLANK(G852:G854),0)))</f>
        <v>$G$854</v>
      </c>
      <c r="J852" s="95">
        <f aca="true" t="array" ref="J852">MATCH(TRUE,ISBLANK(G852:G854),0)</f>
        <v>3</v>
      </c>
      <c r="K852" s="95">
        <f>J852-3</f>
        <v>0</v>
      </c>
      <c r="L852" s="95"/>
      <c r="M852" s="95"/>
      <c r="N852" s="95"/>
      <c r="O852" s="95"/>
      <c r="P852" s="95"/>
      <c r="Q852" s="95"/>
      <c r="R852" s="95"/>
    </row>
    <row r="853" spans="1:18" ht="15" customHeight="1">
      <c r="A853" s="297" t="s">
        <v>61</v>
      </c>
      <c r="B853" s="297"/>
      <c r="C853" s="255" t="s">
        <v>53</v>
      </c>
      <c r="D853" s="40" t="s">
        <v>57</v>
      </c>
      <c r="E853" s="68">
        <v>100</v>
      </c>
      <c r="F853" s="115"/>
      <c r="G853" s="90" t="str">
        <f>CONCATENATE(D853," - ",E853,", ")</f>
        <v>MS Rail scrap - 100, </v>
      </c>
      <c r="H853" s="295"/>
      <c r="I853" s="95" t="str">
        <f ca="1">IF(J852&gt;=3,(MID(I852,2,1)&amp;MID(I852,4,4)-K852),CELL("address",Z853))</f>
        <v>G854</v>
      </c>
      <c r="J853" s="95" t="str">
        <f ca="1">IF(J852&gt;=4,(MID(I853,1,1)&amp;MID(I853,2,4)+1),CELL("address",AA853))</f>
        <v>$AA$853</v>
      </c>
      <c r="K853" s="95" t="str">
        <f ca="1">IF(J852&gt;=5,(MID(J853,1,1)&amp;MID(J853,2,4)+1),CELL("address",AB853))</f>
        <v>$AB$853</v>
      </c>
      <c r="L853" s="95" t="str">
        <f ca="1">IF(J852&gt;=6,(MID(K853,1,1)&amp;MID(K853,2,4)+1),CELL("address",AC853))</f>
        <v>$AC$853</v>
      </c>
      <c r="M853" s="95" t="str">
        <f ca="1">IF(J852&gt;=7,(MID(L853,1,1)&amp;MID(L853,2,4)+1),CELL("address",AD853))</f>
        <v>$AD$853</v>
      </c>
      <c r="N853" s="95" t="str">
        <f ca="1">IF(J852&gt;=8,(MID(M853,1,1)&amp;MID(M853,2,4)+1),CELL("address",AE853))</f>
        <v>$AE$853</v>
      </c>
      <c r="O853" s="95" t="str">
        <f ca="1">IF(J852&gt;=9,(MID(N853,1,1)&amp;MID(N853,2,4)+1),CELL("address",AF853))</f>
        <v>$AF$853</v>
      </c>
      <c r="P853" s="95" t="str">
        <f ca="1">IF(J852&gt;=10,(MID(O853,1,1)&amp;MID(O853,2,4)+1),CELL("address",AG853))</f>
        <v>$AG$853</v>
      </c>
      <c r="Q853" s="95" t="str">
        <f ca="1">IF(J852&gt;=11,(MID(P853,1,1)&amp;MID(P853,2,4)+1),CELL("address",AH853))</f>
        <v>$AH$853</v>
      </c>
      <c r="R853" s="95" t="str">
        <f ca="1">IF(J852&gt;=12,(MID(Q853,1,1)&amp;MID(Q853,2,4)+1),CELL("address",AI853))</f>
        <v>$AI$853</v>
      </c>
    </row>
    <row r="854" spans="1:15" ht="15" customHeight="1">
      <c r="A854" s="39"/>
      <c r="B854" s="41"/>
      <c r="C854" s="47"/>
      <c r="D854" s="41"/>
      <c r="E854" s="57"/>
      <c r="G854" s="183"/>
      <c r="H854" s="183"/>
      <c r="I854" s="95"/>
      <c r="J854" s="95"/>
      <c r="K854" s="95"/>
      <c r="L854" s="95"/>
      <c r="M854" s="95"/>
      <c r="N854" s="95"/>
      <c r="O854" s="95"/>
    </row>
    <row r="855" spans="1:18" ht="15" customHeight="1">
      <c r="A855" s="52"/>
      <c r="B855" s="53"/>
      <c r="C855" s="53"/>
      <c r="D855" s="55"/>
      <c r="E855" s="56">
        <f>SUM(E857:E857)</f>
        <v>2</v>
      </c>
      <c r="F855" s="95"/>
      <c r="G855" s="183"/>
      <c r="H855" s="183"/>
      <c r="I855" s="95"/>
      <c r="J855" s="95"/>
      <c r="K855" s="95"/>
      <c r="L855" s="95"/>
      <c r="M855" s="95"/>
      <c r="N855" s="95"/>
      <c r="O855" s="95"/>
      <c r="P855" s="95"/>
      <c r="Q855" s="95"/>
      <c r="R855" s="95"/>
    </row>
    <row r="856" spans="1:18" ht="15" customHeight="1">
      <c r="A856" s="310" t="s">
        <v>5</v>
      </c>
      <c r="B856" s="310"/>
      <c r="C856" s="69" t="s">
        <v>17</v>
      </c>
      <c r="D856" s="255" t="s">
        <v>18</v>
      </c>
      <c r="E856" s="39" t="s">
        <v>65</v>
      </c>
      <c r="F856" s="95"/>
      <c r="G856" s="91" t="str">
        <f>CONCATENATE("U/S Tyres, Lying at ",C857,". Quantity in No - ")</f>
        <v>U/S Tyres, Lying at CS Sangrur. Quantity in No - </v>
      </c>
      <c r="H856" s="295" t="str">
        <f ca="1">CONCATENATE(G856,G857,(INDIRECT(I857)),(INDIRECT(J857)),(INDIRECT(K857)),(INDIRECT(L857)),(INDIRECT(M857)),(INDIRECT(N857)),(INDIRECT(O857)),(INDIRECT(P857)),(INDIRECT(Q857)),(INDIRECT(R857)),".")</f>
        <v>U/S Tyres, Lying at CS Sangrur. Quantity in No - U/S Tyres - 2, .</v>
      </c>
      <c r="I856" s="95" t="str">
        <f aca="true" ca="1" t="array" ref="I856">CELL("address",INDEX(G856:G863,MATCH(TRUE,ISBLANK(G856:G863),0)))</f>
        <v>$G$858</v>
      </c>
      <c r="J856" s="95">
        <f aca="true" t="array" ref="J856">MATCH(TRUE,ISBLANK(G856:G863),0)</f>
        <v>3</v>
      </c>
      <c r="K856" s="95">
        <f>J856-3</f>
        <v>0</v>
      </c>
      <c r="L856" s="95"/>
      <c r="M856" s="95"/>
      <c r="N856" s="95"/>
      <c r="O856" s="95"/>
      <c r="P856" s="95"/>
      <c r="Q856" s="95"/>
      <c r="R856" s="95"/>
    </row>
    <row r="857" spans="1:18" ht="15" customHeight="1">
      <c r="A857" s="297" t="s">
        <v>62</v>
      </c>
      <c r="B857" s="297"/>
      <c r="C857" s="255" t="s">
        <v>75</v>
      </c>
      <c r="D857" s="42" t="s">
        <v>303</v>
      </c>
      <c r="E857" s="68">
        <v>2</v>
      </c>
      <c r="F857" s="95"/>
      <c r="G857" s="90" t="str">
        <f>CONCATENATE(D857," - ",E857,", ")</f>
        <v>U/S Tyres - 2, </v>
      </c>
      <c r="H857" s="295"/>
      <c r="I857" s="95" t="str">
        <f ca="1">IF(J856&gt;=3,(MID(I856,2,1)&amp;MID(I856,4,4)-K856),CELL("address",Z857))</f>
        <v>G858</v>
      </c>
      <c r="J857" s="95" t="str">
        <f ca="1">IF(J856&gt;=4,(MID(I857,1,1)&amp;MID(I857,2,4)+1),CELL("address",AA857))</f>
        <v>$AA$857</v>
      </c>
      <c r="K857" s="95" t="str">
        <f ca="1">IF(J856&gt;=5,(MID(J857,1,1)&amp;MID(J857,2,4)+1),CELL("address",AB857))</f>
        <v>$AB$857</v>
      </c>
      <c r="L857" s="95" t="str">
        <f ca="1">IF(J856&gt;=6,(MID(K857,1,1)&amp;MID(K857,2,4)+1),CELL("address",AC857))</f>
        <v>$AC$857</v>
      </c>
      <c r="M857" s="95" t="str">
        <f ca="1">IF(J856&gt;=7,(MID(L857,1,1)&amp;MID(L857,2,4)+1),CELL("address",AD857))</f>
        <v>$AD$857</v>
      </c>
      <c r="N857" s="95" t="str">
        <f ca="1">IF(J856&gt;=8,(MID(M857,1,1)&amp;MID(M857,2,4)+1),CELL("address",AE857))</f>
        <v>$AE$857</v>
      </c>
      <c r="O857" s="95" t="str">
        <f ca="1">IF(J856&gt;=9,(MID(N857,1,1)&amp;MID(N857,2,4)+1),CELL("address",AF857))</f>
        <v>$AF$857</v>
      </c>
      <c r="P857" s="95" t="str">
        <f ca="1">IF(J856&gt;=10,(MID(O857,1,1)&amp;MID(O857,2,4)+1),CELL("address",AG857))</f>
        <v>$AG$857</v>
      </c>
      <c r="Q857" s="95" t="str">
        <f ca="1">IF(J856&gt;=11,(MID(P857,1,1)&amp;MID(P857,2,4)+1),CELL("address",AH857))</f>
        <v>$AH$857</v>
      </c>
      <c r="R857" s="95" t="str">
        <f ca="1">IF(J856&gt;=12,(MID(Q857,1,1)&amp;MID(Q857,2,4)+1),CELL("address",AI857))</f>
        <v>$AI$857</v>
      </c>
    </row>
    <row r="858" spans="1:15" ht="15" customHeight="1">
      <c r="A858" s="39"/>
      <c r="B858" s="41"/>
      <c r="C858" s="47"/>
      <c r="D858" s="41"/>
      <c r="E858" s="57"/>
      <c r="F858" s="95"/>
      <c r="G858" s="183"/>
      <c r="H858" s="183"/>
      <c r="I858" s="95"/>
      <c r="J858" s="95"/>
      <c r="K858" s="95"/>
      <c r="L858" s="95"/>
      <c r="M858" s="95"/>
      <c r="N858" s="95"/>
      <c r="O858" s="95"/>
    </row>
    <row r="859" spans="1:18" ht="15" customHeight="1">
      <c r="A859" s="52"/>
      <c r="B859" s="53"/>
      <c r="C859" s="53"/>
      <c r="D859" s="55"/>
      <c r="E859" s="56">
        <f>SUM(E861:E862)</f>
        <v>105</v>
      </c>
      <c r="F859" s="95"/>
      <c r="G859" s="183"/>
      <c r="H859" s="183"/>
      <c r="I859" s="95"/>
      <c r="J859" s="95"/>
      <c r="K859" s="95"/>
      <c r="L859" s="95"/>
      <c r="M859" s="95"/>
      <c r="N859" s="95"/>
      <c r="O859" s="95"/>
      <c r="P859" s="95"/>
      <c r="Q859" s="95"/>
      <c r="R859" s="95"/>
    </row>
    <row r="860" spans="1:18" ht="15" customHeight="1">
      <c r="A860" s="310" t="s">
        <v>5</v>
      </c>
      <c r="B860" s="310"/>
      <c r="C860" s="69" t="s">
        <v>17</v>
      </c>
      <c r="D860" s="255" t="s">
        <v>18</v>
      </c>
      <c r="E860" s="39" t="s">
        <v>65</v>
      </c>
      <c r="F860" s="95"/>
      <c r="G860" s="91" t="str">
        <f>CONCATENATE("U/S Tyres &amp; U/S Tubes, Lying at ",C861,". Quantity in No - ")</f>
        <v>U/S Tyres &amp; U/S Tubes, Lying at CS Patiala. Quantity in No - </v>
      </c>
      <c r="H860" s="295" t="str">
        <f ca="1">CONCATENATE(G860,G861,(INDIRECT(I861)),(INDIRECT(J861)),(INDIRECT(K861)),(INDIRECT(L861)),(INDIRECT(M861)),(INDIRECT(N861)),(INDIRECT(O861)),(INDIRECT(P861)),(INDIRECT(Q861)),(INDIRECT(R861)),".")</f>
        <v>U/S Tyres &amp; U/S Tubes, Lying at CS Patiala. Quantity in No - U/S Tyres - 60, U/S Tubes - 45, .</v>
      </c>
      <c r="I860" s="95" t="str">
        <f aca="true" ca="1" t="array" ref="I860">CELL("address",INDEX(G860:G863,MATCH(TRUE,ISBLANK(G860:G863),0)))</f>
        <v>$G$863</v>
      </c>
      <c r="J860" s="95">
        <f aca="true" t="array" ref="J860">MATCH(TRUE,ISBLANK(G860:G863),0)</f>
        <v>4</v>
      </c>
      <c r="K860" s="95">
        <f>J860-3</f>
        <v>1</v>
      </c>
      <c r="L860" s="95"/>
      <c r="M860" s="95"/>
      <c r="N860" s="95"/>
      <c r="O860" s="95"/>
      <c r="P860" s="95"/>
      <c r="Q860" s="95"/>
      <c r="R860" s="95"/>
    </row>
    <row r="861" spans="1:18" ht="15" customHeight="1">
      <c r="A861" s="297" t="s">
        <v>63</v>
      </c>
      <c r="B861" s="297"/>
      <c r="C861" s="296" t="s">
        <v>51</v>
      </c>
      <c r="D861" s="40" t="s">
        <v>303</v>
      </c>
      <c r="E861" s="200">
        <v>60</v>
      </c>
      <c r="F861" s="95"/>
      <c r="G861" s="90" t="str">
        <f>CONCATENATE(D861," - ",E861,", ")</f>
        <v>U/S Tyres - 60, </v>
      </c>
      <c r="H861" s="295"/>
      <c r="I861" s="95" t="str">
        <f ca="1">IF(J860&gt;=3,(MID(I860,2,1)&amp;MID(I860,4,4)-K860),CELL("address",Z861))</f>
        <v>G862</v>
      </c>
      <c r="J861" s="95" t="str">
        <f ca="1">IF(J860&gt;=4,(MID(I861,1,1)&amp;MID(I861,2,4)+1),CELL("address",AA861))</f>
        <v>G863</v>
      </c>
      <c r="K861" s="95" t="str">
        <f ca="1">IF(J860&gt;=5,(MID(J861,1,1)&amp;MID(J861,2,4)+1),CELL("address",AB861))</f>
        <v>$AB$861</v>
      </c>
      <c r="L861" s="95" t="str">
        <f ca="1">IF(J860&gt;=6,(MID(K861,1,1)&amp;MID(K861,2,4)+1),CELL("address",AC861))</f>
        <v>$AC$861</v>
      </c>
      <c r="M861" s="95" t="str">
        <f ca="1">IF(J860&gt;=7,(MID(L861,1,1)&amp;MID(L861,2,4)+1),CELL("address",AD861))</f>
        <v>$AD$861</v>
      </c>
      <c r="N861" s="95" t="str">
        <f ca="1">IF(J860&gt;=8,(MID(M861,1,1)&amp;MID(M861,2,4)+1),CELL("address",AE861))</f>
        <v>$AE$861</v>
      </c>
      <c r="O861" s="95" t="str">
        <f ca="1">IF(J860&gt;=9,(MID(N861,1,1)&amp;MID(N861,2,4)+1),CELL("address",AF861))</f>
        <v>$AF$861</v>
      </c>
      <c r="P861" s="95" t="str">
        <f ca="1">IF(J860&gt;=10,(MID(O861,1,1)&amp;MID(O861,2,4)+1),CELL("address",AG861))</f>
        <v>$AG$861</v>
      </c>
      <c r="Q861" s="95" t="str">
        <f ca="1">IF(J860&gt;=11,(MID(P861,1,1)&amp;MID(P861,2,4)+1),CELL("address",AH861))</f>
        <v>$AH$861</v>
      </c>
      <c r="R861" s="95" t="str">
        <f ca="1">IF(J860&gt;=12,(MID(Q861,1,1)&amp;MID(Q861,2,4)+1),CELL("address",AI861))</f>
        <v>$AI$861</v>
      </c>
    </row>
    <row r="862" spans="1:15" ht="15" customHeight="1">
      <c r="A862" s="297"/>
      <c r="B862" s="297"/>
      <c r="C862" s="296"/>
      <c r="D862" s="40" t="s">
        <v>304</v>
      </c>
      <c r="E862" s="200">
        <v>45</v>
      </c>
      <c r="F862" s="95"/>
      <c r="G862" s="90" t="str">
        <f>CONCATENATE(D862," - ",E862,", ")</f>
        <v>U/S Tubes - 45, </v>
      </c>
      <c r="H862" s="183"/>
      <c r="I862" s="95"/>
      <c r="J862" s="95"/>
      <c r="K862" s="95"/>
      <c r="L862" s="95"/>
      <c r="M862" s="95"/>
      <c r="N862" s="95"/>
      <c r="O862" s="95"/>
    </row>
    <row r="863" spans="1:15" ht="15" customHeight="1">
      <c r="A863" s="304"/>
      <c r="B863" s="305"/>
      <c r="C863" s="255"/>
      <c r="D863" s="263"/>
      <c r="E863" s="260"/>
      <c r="F863" s="177"/>
      <c r="G863" s="183"/>
      <c r="H863" s="183"/>
      <c r="I863" s="95"/>
      <c r="J863" s="95"/>
      <c r="K863" s="95"/>
      <c r="L863" s="95"/>
      <c r="M863" s="95"/>
      <c r="N863" s="95"/>
      <c r="O863" s="95"/>
    </row>
    <row r="864" spans="1:15" ht="15" customHeight="1">
      <c r="A864" s="52"/>
      <c r="B864" s="53"/>
      <c r="C864" s="53"/>
      <c r="D864" s="55"/>
      <c r="E864" s="51">
        <f>SUM(E866:E868)</f>
        <v>3.3789999999999996</v>
      </c>
      <c r="F864" s="95"/>
      <c r="G864" s="235"/>
      <c r="H864" s="235"/>
      <c r="I864" s="95"/>
      <c r="J864" s="95"/>
      <c r="K864" s="95"/>
      <c r="L864" s="95"/>
      <c r="M864" s="95"/>
      <c r="N864" s="95"/>
      <c r="O864" s="95"/>
    </row>
    <row r="865" spans="1:18" ht="15" customHeight="1">
      <c r="A865" s="335" t="s">
        <v>5</v>
      </c>
      <c r="B865" s="335"/>
      <c r="C865" s="23" t="s">
        <v>17</v>
      </c>
      <c r="D865" s="71" t="s">
        <v>18</v>
      </c>
      <c r="E865" s="23" t="s">
        <v>7</v>
      </c>
      <c r="F865" s="95"/>
      <c r="G865" s="91" t="str">
        <f>CONCATENATE("Misc. Iron Scrap, Lying at ",C866,". Quantity in MT - ")</f>
        <v>Misc. Iron Scrap, Lying at OL Moga. Quantity in MT - </v>
      </c>
      <c r="H865" s="295" t="str">
        <f ca="1">CONCATENATE(G865,G866,(INDIRECT(I866)),(INDIRECT(J866)),(INDIRECT(K866)),(INDIRECT(L866)),(INDIRECT(M866)),(INDIRECT(N866)),(INDIRECT(O866)),(INDIRECT(P866)),(INDIRECT(Q866)),(INDIRECT(R866)),".")</f>
        <v>Misc. Iron Scrap, Lying at OL Moga. Quantity in MT - MS iron scrap - 2.461, Transformer body scrap - 0.405, MS Rail scrap - 0.513, .</v>
      </c>
      <c r="I865" s="95" t="str">
        <f aca="true" ca="1" t="array" ref="I865">CELL("address",INDEX(G865:G869,MATCH(TRUE,ISBLANK(G865:G869),0)))</f>
        <v>$G$869</v>
      </c>
      <c r="J865" s="95">
        <f aca="true" t="array" ref="J865">MATCH(TRUE,ISBLANK(G865:G869),0)</f>
        <v>5</v>
      </c>
      <c r="K865" s="95">
        <f>J865-3</f>
        <v>2</v>
      </c>
      <c r="L865" s="95"/>
      <c r="M865" s="95"/>
      <c r="N865" s="95"/>
      <c r="O865" s="95"/>
      <c r="P865" s="95"/>
      <c r="Q865" s="95"/>
      <c r="R865" s="95"/>
    </row>
    <row r="866" spans="1:18" ht="15" customHeight="1">
      <c r="A866" s="297" t="s">
        <v>64</v>
      </c>
      <c r="B866" s="297"/>
      <c r="C866" s="296" t="s">
        <v>243</v>
      </c>
      <c r="D866" s="42" t="s">
        <v>29</v>
      </c>
      <c r="E866" s="45">
        <v>2.461</v>
      </c>
      <c r="F866" s="95"/>
      <c r="G866" s="90" t="str">
        <f>CONCATENATE(D866," - ",E866,", ")</f>
        <v>MS iron scrap - 2.461, </v>
      </c>
      <c r="H866" s="295"/>
      <c r="I866" s="95" t="str">
        <f ca="1">IF(J865&gt;=3,(MID(I865,2,1)&amp;MID(I865,4,4)-K865),CELL("address",Z866))</f>
        <v>G867</v>
      </c>
      <c r="J866" s="95" t="str">
        <f ca="1">IF(J865&gt;=4,(MID(I866,1,1)&amp;MID(I866,2,4)+1),CELL("address",AA866))</f>
        <v>G868</v>
      </c>
      <c r="K866" s="95" t="str">
        <f ca="1">IF(J865&gt;=5,(MID(J866,1,1)&amp;MID(J866,2,4)+1),CELL("address",AB866))</f>
        <v>G869</v>
      </c>
      <c r="L866" s="95" t="str">
        <f ca="1">IF(J865&gt;=6,(MID(K866,1,1)&amp;MID(K866,2,4)+1),CELL("address",AC866))</f>
        <v>$AC$866</v>
      </c>
      <c r="M866" s="95" t="str">
        <f ca="1">IF(J865&gt;=7,(MID(L866,1,1)&amp;MID(L866,2,4)+1),CELL("address",AD866))</f>
        <v>$AD$866</v>
      </c>
      <c r="N866" s="95" t="str">
        <f ca="1">IF(J865&gt;=8,(MID(M866,1,1)&amp;MID(M866,2,4)+1),CELL("address",AE866))</f>
        <v>$AE$866</v>
      </c>
      <c r="O866" s="95" t="str">
        <f ca="1">IF(J865&gt;=9,(MID(N866,1,1)&amp;MID(N866,2,4)+1),CELL("address",AF866))</f>
        <v>$AF$866</v>
      </c>
      <c r="P866" s="95" t="str">
        <f ca="1">IF(J865&gt;=10,(MID(O866,1,1)&amp;MID(O866,2,4)+1),CELL("address",AG866))</f>
        <v>$AG$866</v>
      </c>
      <c r="Q866" s="95" t="str">
        <f ca="1">IF(J865&gt;=11,(MID(P866,1,1)&amp;MID(P866,2,4)+1),CELL("address",AH866))</f>
        <v>$AH$866</v>
      </c>
      <c r="R866" s="95" t="str">
        <f ca="1">IF(J865&gt;=12,(MID(Q866,1,1)&amp;MID(Q866,2,4)+1),CELL("address",AI866))</f>
        <v>$AI$866</v>
      </c>
    </row>
    <row r="867" spans="1:15" ht="15" customHeight="1">
      <c r="A867" s="297"/>
      <c r="B867" s="297"/>
      <c r="C867" s="296"/>
      <c r="D867" s="79" t="s">
        <v>56</v>
      </c>
      <c r="E867" s="45">
        <v>0.405</v>
      </c>
      <c r="F867" s="176"/>
      <c r="G867" s="90" t="str">
        <f>CONCATENATE(D867," - ",E867,", ")</f>
        <v>Transformer body scrap - 0.405, </v>
      </c>
      <c r="H867" s="235"/>
      <c r="I867" s="95"/>
      <c r="J867" s="95"/>
      <c r="K867" s="95"/>
      <c r="L867" s="95"/>
      <c r="M867" s="95"/>
      <c r="N867" s="95"/>
      <c r="O867" s="95"/>
    </row>
    <row r="868" spans="1:15" ht="15" customHeight="1">
      <c r="A868" s="297"/>
      <c r="B868" s="297"/>
      <c r="C868" s="296"/>
      <c r="D868" s="42" t="s">
        <v>57</v>
      </c>
      <c r="E868" s="57">
        <v>0.513</v>
      </c>
      <c r="F868" s="95"/>
      <c r="G868" s="90" t="str">
        <f>CONCATENATE(D868," - ",E868,", ")</f>
        <v>MS Rail scrap - 0.513, </v>
      </c>
      <c r="H868" s="235"/>
      <c r="I868" s="95"/>
      <c r="J868" s="95"/>
      <c r="K868" s="95"/>
      <c r="L868" s="95"/>
      <c r="M868" s="95"/>
      <c r="N868" s="95"/>
      <c r="O868" s="95"/>
    </row>
    <row r="869" spans="1:15" ht="15" customHeight="1">
      <c r="A869" s="39"/>
      <c r="B869" s="41"/>
      <c r="C869" s="47"/>
      <c r="D869" s="38"/>
      <c r="E869" s="260"/>
      <c r="F869" s="95"/>
      <c r="G869" s="235"/>
      <c r="H869" s="235"/>
      <c r="I869" s="95"/>
      <c r="J869" s="95"/>
      <c r="K869" s="95"/>
      <c r="L869" s="95"/>
      <c r="M869" s="95"/>
      <c r="N869" s="95"/>
      <c r="O869" s="95"/>
    </row>
    <row r="870" spans="1:18" ht="15" customHeight="1">
      <c r="A870" s="52"/>
      <c r="B870" s="53"/>
      <c r="C870" s="53"/>
      <c r="D870" s="55"/>
      <c r="E870" s="56">
        <f>SUM(E872:E872)</f>
        <v>1</v>
      </c>
      <c r="G870" s="235"/>
      <c r="H870" s="235"/>
      <c r="I870" s="95"/>
      <c r="J870" s="95"/>
      <c r="K870" s="95"/>
      <c r="L870" s="95"/>
      <c r="M870" s="95"/>
      <c r="N870" s="95"/>
      <c r="O870" s="95"/>
      <c r="P870" s="95"/>
      <c r="Q870" s="95"/>
      <c r="R870" s="95"/>
    </row>
    <row r="871" spans="1:18" ht="15" customHeight="1">
      <c r="A871" s="310" t="s">
        <v>5</v>
      </c>
      <c r="B871" s="310"/>
      <c r="C871" s="69" t="s">
        <v>17</v>
      </c>
      <c r="D871" s="255" t="s">
        <v>18</v>
      </c>
      <c r="E871" s="39" t="s">
        <v>65</v>
      </c>
      <c r="G871" s="91" t="str">
        <f>CONCATENATE("U/S Tyres , Lying at ",C872,". Quantity in No - ")</f>
        <v>U/S Tyres , Lying at OL Patran. Quantity in No - </v>
      </c>
      <c r="H871" s="295" t="str">
        <f ca="1">CONCATENATE(G871,G872,(INDIRECT(I872)),(INDIRECT(J872)),(INDIRECT(K872)),(INDIRECT(L872)),(INDIRECT(M872)),(INDIRECT(N872)),(INDIRECT(O872)),(INDIRECT(P872)),(INDIRECT(Q872)),(INDIRECT(R872)),".")</f>
        <v>U/S Tyres , Lying at OL Patran. Quantity in No - U/S Tyres - 1, .</v>
      </c>
      <c r="I871" s="95" t="str">
        <f aca="true" ca="1" t="array" ref="I871">CELL("address",INDEX(G871:G892,MATCH(TRUE,ISBLANK(G871:G892),0)))</f>
        <v>$G$873</v>
      </c>
      <c r="J871" s="95">
        <f aca="true" t="array" ref="J871">MATCH(TRUE,ISBLANK(G871:G892),0)</f>
        <v>3</v>
      </c>
      <c r="K871" s="95">
        <f>J871-3</f>
        <v>0</v>
      </c>
      <c r="L871" s="95"/>
      <c r="M871" s="95"/>
      <c r="N871" s="95"/>
      <c r="O871" s="95"/>
      <c r="P871" s="95"/>
      <c r="Q871" s="95"/>
      <c r="R871" s="95"/>
    </row>
    <row r="872" spans="1:18" ht="15" customHeight="1">
      <c r="A872" s="297" t="s">
        <v>164</v>
      </c>
      <c r="B872" s="297"/>
      <c r="C872" s="255" t="s">
        <v>98</v>
      </c>
      <c r="D872" s="42" t="s">
        <v>303</v>
      </c>
      <c r="E872" s="68">
        <v>1</v>
      </c>
      <c r="G872" s="90" t="str">
        <f>CONCATENATE(D872," - ",E872,", ")</f>
        <v>U/S Tyres - 1, </v>
      </c>
      <c r="H872" s="295"/>
      <c r="I872" s="95" t="str">
        <f ca="1">IF(J871&gt;=3,(MID(I871,2,1)&amp;MID(I871,4,4)-K871),CELL("address",Z872))</f>
        <v>G873</v>
      </c>
      <c r="J872" s="95" t="str">
        <f ca="1">IF(J871&gt;=4,(MID(I872,1,1)&amp;MID(I872,2,4)+1),CELL("address",AA872))</f>
        <v>$AA$872</v>
      </c>
      <c r="K872" s="95" t="str">
        <f ca="1">IF(J871&gt;=5,(MID(J872,1,1)&amp;MID(J872,2,4)+1),CELL("address",AB872))</f>
        <v>$AB$872</v>
      </c>
      <c r="L872" s="95" t="str">
        <f ca="1">IF(J871&gt;=6,(MID(K872,1,1)&amp;MID(K872,2,4)+1),CELL("address",AC872))</f>
        <v>$AC$872</v>
      </c>
      <c r="M872" s="95" t="str">
        <f ca="1">IF(J871&gt;=7,(MID(L872,1,1)&amp;MID(L872,2,4)+1),CELL("address",AD872))</f>
        <v>$AD$872</v>
      </c>
      <c r="N872" s="95" t="str">
        <f ca="1">IF(J871&gt;=8,(MID(M872,1,1)&amp;MID(M872,2,4)+1),CELL("address",AE872))</f>
        <v>$AE$872</v>
      </c>
      <c r="O872" s="95" t="str">
        <f ca="1">IF(J871&gt;=9,(MID(N872,1,1)&amp;MID(N872,2,4)+1),CELL("address",AF872))</f>
        <v>$AF$872</v>
      </c>
      <c r="P872" s="95" t="str">
        <f ca="1">IF(J871&gt;=10,(MID(O872,1,1)&amp;MID(O872,2,4)+1),CELL("address",AG872))</f>
        <v>$AG$872</v>
      </c>
      <c r="Q872" s="95" t="str">
        <f ca="1">IF(J871&gt;=11,(MID(P872,1,1)&amp;MID(P872,2,4)+1),CELL("address",AH872))</f>
        <v>$AH$872</v>
      </c>
      <c r="R872" s="95" t="str">
        <f ca="1">IF(J871&gt;=12,(MID(Q872,1,1)&amp;MID(Q872,2,4)+1),CELL("address",AI872))</f>
        <v>$AI$872</v>
      </c>
    </row>
    <row r="873" spans="1:15" ht="15" customHeight="1">
      <c r="A873" s="39"/>
      <c r="B873" s="41"/>
      <c r="C873" s="47"/>
      <c r="D873" s="263"/>
      <c r="E873" s="260"/>
      <c r="G873" s="235"/>
      <c r="H873" s="235"/>
      <c r="I873" s="95"/>
      <c r="J873" s="95"/>
      <c r="K873" s="95"/>
      <c r="L873" s="95"/>
      <c r="M873" s="95"/>
      <c r="N873" s="95"/>
      <c r="O873" s="95"/>
    </row>
    <row r="874" spans="1:18" ht="15" customHeight="1">
      <c r="A874" s="52"/>
      <c r="B874" s="53"/>
      <c r="C874" s="53"/>
      <c r="D874" s="55"/>
      <c r="E874" s="56">
        <f>SUM(E876:E877)</f>
        <v>28</v>
      </c>
      <c r="G874" s="235"/>
      <c r="H874" s="235"/>
      <c r="I874" s="95"/>
      <c r="J874" s="95"/>
      <c r="K874" s="95"/>
      <c r="L874" s="95"/>
      <c r="M874" s="95"/>
      <c r="N874" s="95"/>
      <c r="O874" s="95"/>
      <c r="P874" s="95"/>
      <c r="Q874" s="95"/>
      <c r="R874" s="95"/>
    </row>
    <row r="875" spans="1:18" ht="15" customHeight="1">
      <c r="A875" s="310" t="s">
        <v>5</v>
      </c>
      <c r="B875" s="310"/>
      <c r="C875" s="69" t="s">
        <v>17</v>
      </c>
      <c r="D875" s="255" t="s">
        <v>18</v>
      </c>
      <c r="E875" s="39" t="s">
        <v>65</v>
      </c>
      <c r="G875" s="91" t="str">
        <f>CONCATENATE("U/S Tyres &amp; U/S Tubes, Lying at ",C876,". Quantity in No - ")</f>
        <v>U/S Tyres &amp; U/S Tubes, Lying at S &amp; T Store Bathinda. Quantity in No - </v>
      </c>
      <c r="H875" s="295" t="str">
        <f ca="1">CONCATENATE(G875,G876,(INDIRECT(I876)),(INDIRECT(J876)),(INDIRECT(K876)),(INDIRECT(L876)),(INDIRECT(M876)),(INDIRECT(N876)),(INDIRECT(O876)),(INDIRECT(P876)),(INDIRECT(Q876)),(INDIRECT(R876)),".")</f>
        <v>U/S Tyres &amp; U/S Tubes, Lying at S &amp; T Store Bathinda. Quantity in No - U/S Tyres - 16, U/S Tubes - 12, .</v>
      </c>
      <c r="I875" s="95" t="str">
        <f aca="true" ca="1" t="array" ref="I875">CELL("address",INDEX(G875:G896,MATCH(TRUE,ISBLANK(G875:G896),0)))</f>
        <v>$G$878</v>
      </c>
      <c r="J875" s="95">
        <f aca="true" t="array" ref="J875">MATCH(TRUE,ISBLANK(G875:G896),0)</f>
        <v>4</v>
      </c>
      <c r="K875" s="95">
        <f>J875-3</f>
        <v>1</v>
      </c>
      <c r="L875" s="95"/>
      <c r="M875" s="95"/>
      <c r="N875" s="95"/>
      <c r="O875" s="95"/>
      <c r="P875" s="95"/>
      <c r="Q875" s="95"/>
      <c r="R875" s="95"/>
    </row>
    <row r="876" spans="1:18" ht="15" customHeight="1">
      <c r="A876" s="297" t="s">
        <v>115</v>
      </c>
      <c r="B876" s="297"/>
      <c r="C876" s="296" t="s">
        <v>53</v>
      </c>
      <c r="D876" s="40" t="s">
        <v>303</v>
      </c>
      <c r="E876" s="200">
        <v>16</v>
      </c>
      <c r="G876" s="90" t="str">
        <f>CONCATENATE(D876," - ",E876,", ")</f>
        <v>U/S Tyres - 16, </v>
      </c>
      <c r="H876" s="295"/>
      <c r="I876" s="95" t="str">
        <f ca="1">IF(J875&gt;=3,(MID(I875,2,1)&amp;MID(I875,4,4)-K875),CELL("address",Z876))</f>
        <v>G877</v>
      </c>
      <c r="J876" s="95" t="str">
        <f ca="1">IF(J875&gt;=4,(MID(I876,1,1)&amp;MID(I876,2,4)+1),CELL("address",AA876))</f>
        <v>G878</v>
      </c>
      <c r="K876" s="95" t="str">
        <f ca="1">IF(J875&gt;=5,(MID(J876,1,1)&amp;MID(J876,2,4)+1),CELL("address",AB876))</f>
        <v>$AB$876</v>
      </c>
      <c r="L876" s="95" t="str">
        <f ca="1">IF(J875&gt;=6,(MID(K876,1,1)&amp;MID(K876,2,4)+1),CELL("address",AC876))</f>
        <v>$AC$876</v>
      </c>
      <c r="M876" s="95" t="str">
        <f ca="1">IF(J875&gt;=7,(MID(L876,1,1)&amp;MID(L876,2,4)+1),CELL("address",AD876))</f>
        <v>$AD$876</v>
      </c>
      <c r="N876" s="95" t="str">
        <f ca="1">IF(J875&gt;=8,(MID(M876,1,1)&amp;MID(M876,2,4)+1),CELL("address",AE876))</f>
        <v>$AE$876</v>
      </c>
      <c r="O876" s="95" t="str">
        <f ca="1">IF(J875&gt;=9,(MID(N876,1,1)&amp;MID(N876,2,4)+1),CELL("address",AF876))</f>
        <v>$AF$876</v>
      </c>
      <c r="P876" s="95" t="str">
        <f ca="1">IF(J875&gt;=10,(MID(O876,1,1)&amp;MID(O876,2,4)+1),CELL("address",AG876))</f>
        <v>$AG$876</v>
      </c>
      <c r="Q876" s="95" t="str">
        <f ca="1">IF(J875&gt;=11,(MID(P876,1,1)&amp;MID(P876,2,4)+1),CELL("address",AH876))</f>
        <v>$AH$876</v>
      </c>
      <c r="R876" s="95" t="str">
        <f ca="1">IF(J875&gt;=12,(MID(Q876,1,1)&amp;MID(Q876,2,4)+1),CELL("address",AI876))</f>
        <v>$AI$876</v>
      </c>
    </row>
    <row r="877" spans="1:15" ht="15" customHeight="1">
      <c r="A877" s="297"/>
      <c r="B877" s="297"/>
      <c r="C877" s="296"/>
      <c r="D877" s="40" t="s">
        <v>304</v>
      </c>
      <c r="E877" s="200">
        <v>12</v>
      </c>
      <c r="G877" s="90" t="str">
        <f>CONCATENATE(D877," - ",E877,", ")</f>
        <v>U/S Tubes - 12, </v>
      </c>
      <c r="H877" s="235"/>
      <c r="I877" s="95"/>
      <c r="J877" s="95"/>
      <c r="K877" s="95"/>
      <c r="L877" s="95"/>
      <c r="M877" s="95"/>
      <c r="N877" s="95"/>
      <c r="O877" s="95"/>
    </row>
    <row r="878" spans="1:18" ht="15" customHeight="1">
      <c r="A878" s="39"/>
      <c r="B878" s="41"/>
      <c r="C878" s="47"/>
      <c r="D878" s="41"/>
      <c r="E878" s="200"/>
      <c r="G878" s="183"/>
      <c r="H878" s="235"/>
      <c r="I878" s="95"/>
      <c r="J878" s="95"/>
      <c r="K878" s="95"/>
      <c r="L878" s="95"/>
      <c r="M878" s="95"/>
      <c r="N878" s="95"/>
      <c r="O878" s="95"/>
      <c r="P878" s="95"/>
      <c r="Q878" s="95"/>
      <c r="R878" s="95"/>
    </row>
    <row r="879" spans="1:18" ht="15" customHeight="1">
      <c r="A879" s="52"/>
      <c r="B879" s="53"/>
      <c r="C879" s="53"/>
      <c r="D879" s="55"/>
      <c r="E879" s="56">
        <f>SUM(E881:E883)</f>
        <v>0.996</v>
      </c>
      <c r="G879" s="183"/>
      <c r="H879" s="235"/>
      <c r="I879" s="95"/>
      <c r="J879" s="95"/>
      <c r="K879" s="95"/>
      <c r="L879" s="95"/>
      <c r="M879" s="95"/>
      <c r="N879" s="95"/>
      <c r="O879" s="95"/>
      <c r="P879" s="95"/>
      <c r="Q879" s="95"/>
      <c r="R879" s="95"/>
    </row>
    <row r="880" spans="1:18" ht="15" customHeight="1">
      <c r="A880" s="310" t="s">
        <v>5</v>
      </c>
      <c r="B880" s="310"/>
      <c r="C880" s="69" t="s">
        <v>17</v>
      </c>
      <c r="D880" s="255" t="s">
        <v>18</v>
      </c>
      <c r="E880" s="39" t="s">
        <v>7</v>
      </c>
      <c r="G880" s="91" t="str">
        <f>CONCATENATE("Misc Iron Scrap, Lying at ",C881,". Quantity in MT - ")</f>
        <v>Misc Iron Scrap, Lying at OL Bhagta Bhai Ka. Quantity in MT - </v>
      </c>
      <c r="H880" s="295" t="str">
        <f ca="1">CONCATENATE(G880,G881,(INDIRECT(I881)),(INDIRECT(J881)),(INDIRECT(K881)),(INDIRECT(L881)),(INDIRECT(M881)),(INDIRECT(N881)),(INDIRECT(O881)),(INDIRECT(P881)),(INDIRECT(Q881)),(INDIRECT(R881)),".")</f>
        <v>Misc Iron Scrap, Lying at OL Bhagta Bhai Ka. Quantity in MT - MS iron scrap - 0.244, Transformer body scrap - 0.736, Teen Patra scrap - 0.016, .</v>
      </c>
      <c r="I880" s="95" t="str">
        <f aca="true" ca="1" t="array" ref="I880">CELL("address",INDEX(G880:G897,MATCH(TRUE,ISBLANK(G880:G897),0)))</f>
        <v>$G$884</v>
      </c>
      <c r="J880" s="95">
        <f aca="true" t="array" ref="J880">MATCH(TRUE,ISBLANK(G880:G897),0)</f>
        <v>5</v>
      </c>
      <c r="K880" s="95">
        <f>J880-3</f>
        <v>2</v>
      </c>
      <c r="L880" s="95"/>
      <c r="M880" s="95"/>
      <c r="N880" s="95"/>
      <c r="O880" s="95"/>
      <c r="P880" s="95"/>
      <c r="Q880" s="95"/>
      <c r="R880" s="95"/>
    </row>
    <row r="881" spans="1:18" ht="15" customHeight="1">
      <c r="A881" s="297" t="s">
        <v>183</v>
      </c>
      <c r="B881" s="297"/>
      <c r="C881" s="296" t="s">
        <v>96</v>
      </c>
      <c r="D881" s="42" t="s">
        <v>29</v>
      </c>
      <c r="E881" s="68">
        <v>0.244</v>
      </c>
      <c r="G881" s="90" t="str">
        <f>CONCATENATE(D881," - ",E881,", ")</f>
        <v>MS iron scrap - 0.244, </v>
      </c>
      <c r="H881" s="295"/>
      <c r="I881" s="95" t="str">
        <f ca="1">IF(J880&gt;=3,(MID(I880,2,1)&amp;MID(I880,4,4)-K880),CELL("address",Z881))</f>
        <v>G882</v>
      </c>
      <c r="J881" s="95" t="str">
        <f ca="1">IF(J880&gt;=4,(MID(I881,1,1)&amp;MID(I881,2,4)+1),CELL("address",AA881))</f>
        <v>G883</v>
      </c>
      <c r="K881" s="95" t="str">
        <f ca="1">IF(J880&gt;=5,(MID(J881,1,1)&amp;MID(J881,2,4)+1),CELL("address",AB881))</f>
        <v>G884</v>
      </c>
      <c r="L881" s="95" t="str">
        <f ca="1">IF(J880&gt;=6,(MID(K881,1,1)&amp;MID(K881,2,4)+1),CELL("address",AC881))</f>
        <v>$AC$881</v>
      </c>
      <c r="M881" s="95" t="str">
        <f ca="1">IF(J880&gt;=7,(MID(L881,1,1)&amp;MID(L881,2,4)+1),CELL("address",AD881))</f>
        <v>$AD$881</v>
      </c>
      <c r="N881" s="95" t="str">
        <f ca="1">IF(J880&gt;=8,(MID(M881,1,1)&amp;MID(M881,2,4)+1),CELL("address",AE881))</f>
        <v>$AE$881</v>
      </c>
      <c r="O881" s="95" t="str">
        <f ca="1">IF(J880&gt;=9,(MID(N881,1,1)&amp;MID(N881,2,4)+1),CELL("address",AF881))</f>
        <v>$AF$881</v>
      </c>
      <c r="P881" s="95" t="str">
        <f ca="1">IF(J880&gt;=10,(MID(O881,1,1)&amp;MID(O881,2,4)+1),CELL("address",AG881))</f>
        <v>$AG$881</v>
      </c>
      <c r="Q881" s="95" t="str">
        <f ca="1">IF(J880&gt;=11,(MID(P881,1,1)&amp;MID(P881,2,4)+1),CELL("address",AH881))</f>
        <v>$AH$881</v>
      </c>
      <c r="R881" s="95" t="str">
        <f ca="1">IF(J880&gt;=12,(MID(Q881,1,1)&amp;MID(Q881,2,4)+1),CELL("address",AI881))</f>
        <v>$AI$881</v>
      </c>
    </row>
    <row r="882" spans="1:15" ht="15" customHeight="1">
      <c r="A882" s="297"/>
      <c r="B882" s="297"/>
      <c r="C882" s="296"/>
      <c r="D882" s="79" t="s">
        <v>56</v>
      </c>
      <c r="E882" s="68">
        <v>0.736</v>
      </c>
      <c r="G882" s="90" t="str">
        <f>CONCATENATE(D882," - ",E882,", ")</f>
        <v>Transformer body scrap - 0.736, </v>
      </c>
      <c r="H882" s="235"/>
      <c r="I882" s="95"/>
      <c r="J882" s="95"/>
      <c r="K882" s="95"/>
      <c r="L882" s="95"/>
      <c r="M882" s="95"/>
      <c r="N882" s="95"/>
      <c r="O882" s="95"/>
    </row>
    <row r="883" spans="1:19" ht="15" customHeight="1">
      <c r="A883" s="297"/>
      <c r="B883" s="297"/>
      <c r="C883" s="296"/>
      <c r="D883" s="79" t="s">
        <v>60</v>
      </c>
      <c r="E883" s="57">
        <v>0.016</v>
      </c>
      <c r="G883" s="90" t="str">
        <f>CONCATENATE(D883," - ",E883,", ")</f>
        <v>Teen Patra scrap - 0.016, </v>
      </c>
      <c r="H883" s="253"/>
      <c r="I883" s="235"/>
      <c r="J883" s="235"/>
      <c r="K883" s="235"/>
      <c r="L883" s="235"/>
      <c r="M883" s="235"/>
      <c r="N883" s="235"/>
      <c r="O883" s="235"/>
      <c r="P883" s="235"/>
      <c r="Q883" s="235"/>
      <c r="R883" s="235"/>
      <c r="S883" s="235"/>
    </row>
    <row r="884" spans="1:19" ht="15" customHeight="1">
      <c r="A884" s="39"/>
      <c r="B884" s="41"/>
      <c r="C884" s="47"/>
      <c r="D884" s="38"/>
      <c r="E884" s="260"/>
      <c r="G884" s="183"/>
      <c r="H884" s="183"/>
      <c r="I884" s="235"/>
      <c r="J884" s="235"/>
      <c r="K884" s="235"/>
      <c r="L884" s="235"/>
      <c r="M884" s="235"/>
      <c r="N884" s="235"/>
      <c r="O884" s="235"/>
      <c r="P884" s="235"/>
      <c r="Q884" s="235"/>
      <c r="R884" s="235"/>
      <c r="S884" s="235"/>
    </row>
    <row r="885" spans="1:19" ht="15" customHeight="1">
      <c r="A885" s="52"/>
      <c r="B885" s="53"/>
      <c r="C885" s="53"/>
      <c r="D885" s="54"/>
      <c r="E885" s="149">
        <f>SUM(E887:E887)</f>
        <v>12</v>
      </c>
      <c r="G885" s="183"/>
      <c r="H885" s="183"/>
      <c r="I885" s="235"/>
      <c r="J885" s="235"/>
      <c r="K885" s="235"/>
      <c r="L885" s="235"/>
      <c r="M885" s="235"/>
      <c r="N885" s="235"/>
      <c r="O885" s="235"/>
      <c r="P885" s="235"/>
      <c r="Q885" s="235"/>
      <c r="R885" s="235"/>
      <c r="S885" s="235"/>
    </row>
    <row r="886" spans="1:18" ht="15" customHeight="1">
      <c r="A886" s="297" t="s">
        <v>5</v>
      </c>
      <c r="B886" s="297"/>
      <c r="C886" s="40" t="s">
        <v>17</v>
      </c>
      <c r="D886" s="255" t="s">
        <v>18</v>
      </c>
      <c r="E886" s="39" t="s">
        <v>65</v>
      </c>
      <c r="G886" s="91" t="str">
        <f>CONCATENATE("Misc Iron Scrap, Lying at ",C887,". Quantity in No - ")</f>
        <v>Misc Iron Scrap, Lying at CS Kotkapura. Quantity in No - </v>
      </c>
      <c r="H886" s="295" t="str">
        <f ca="1">CONCATENATE(G886,G887,(INDIRECT(I887)),(INDIRECT(J887)),(INDIRECT(K887)),(INDIRECT(L887)),(INDIRECT(M887)),(INDIRECT(N887)),(INDIRECT(O887)),(INDIRECT(P887)),(INDIRECT(Q887)),(INDIRECT(R887)),".")</f>
        <v>Misc Iron Scrap, Lying at CS Kotkapura. Quantity in No - Disc Insulator Scrap - 12, .</v>
      </c>
      <c r="I886" s="95" t="str">
        <f aca="true" ca="1" t="array" ref="I886">CELL("address",INDEX(G886:G899,MATCH(TRUE,ISBLANK(G886:G899),0)))</f>
        <v>$G$888</v>
      </c>
      <c r="J886" s="95">
        <f aca="true" t="array" ref="J886">MATCH(TRUE,ISBLANK(G886:G899),0)</f>
        <v>3</v>
      </c>
      <c r="K886" s="95">
        <f>J886-3</f>
        <v>0</v>
      </c>
      <c r="L886" s="95"/>
      <c r="M886" s="95"/>
      <c r="N886" s="95"/>
      <c r="O886" s="95"/>
      <c r="P886" s="95"/>
      <c r="Q886" s="95"/>
      <c r="R886" s="95"/>
    </row>
    <row r="887" spans="1:18" ht="15" customHeight="1">
      <c r="A887" s="298" t="s">
        <v>190</v>
      </c>
      <c r="B887" s="299"/>
      <c r="C887" s="266" t="s">
        <v>43</v>
      </c>
      <c r="D887" s="40" t="s">
        <v>66</v>
      </c>
      <c r="E887" s="150">
        <v>12</v>
      </c>
      <c r="G887" s="90" t="str">
        <f>CONCATENATE(D887," - ",E887,", ")</f>
        <v>Disc Insulator Scrap - 12, </v>
      </c>
      <c r="H887" s="295"/>
      <c r="I887" s="95" t="str">
        <f ca="1">IF(J886&gt;=3,(MID(I886,2,1)&amp;MID(I886,4,4)-K886),CELL("address",Z887))</f>
        <v>G888</v>
      </c>
      <c r="J887" s="95" t="str">
        <f ca="1">IF(J886&gt;=4,(MID(I887,1,1)&amp;MID(I887,2,4)+1),CELL("address",AA887))</f>
        <v>$AA$887</v>
      </c>
      <c r="K887" s="95" t="str">
        <f ca="1">IF(J886&gt;=5,(MID(J887,1,1)&amp;MID(J887,2,4)+1),CELL("address",AB887))</f>
        <v>$AB$887</v>
      </c>
      <c r="L887" s="95" t="str">
        <f ca="1">IF(J886&gt;=6,(MID(K887,1,1)&amp;MID(K887,2,4)+1),CELL("address",AC887))</f>
        <v>$AC$887</v>
      </c>
      <c r="M887" s="95" t="str">
        <f ca="1">IF(J886&gt;=7,(MID(L887,1,1)&amp;MID(L887,2,4)+1),CELL("address",AD887))</f>
        <v>$AD$887</v>
      </c>
      <c r="N887" s="95" t="str">
        <f ca="1">IF(J886&gt;=8,(MID(M887,1,1)&amp;MID(M887,2,4)+1),CELL("address",AE887))</f>
        <v>$AE$887</v>
      </c>
      <c r="O887" s="95" t="str">
        <f ca="1">IF(J886&gt;=9,(MID(N887,1,1)&amp;MID(N887,2,4)+1),CELL("address",AF887))</f>
        <v>$AF$887</v>
      </c>
      <c r="P887" s="95" t="str">
        <f ca="1">IF(J886&gt;=10,(MID(O887,1,1)&amp;MID(O887,2,4)+1),CELL("address",AG887))</f>
        <v>$AG$887</v>
      </c>
      <c r="Q887" s="95" t="str">
        <f ca="1">IF(J886&gt;=11,(MID(P887,1,1)&amp;MID(P887,2,4)+1),CELL("address",AH887))</f>
        <v>$AH$887</v>
      </c>
      <c r="R887" s="95" t="str">
        <f ca="1">IF(J886&gt;=12,(MID(Q887,1,1)&amp;MID(Q887,2,4)+1),CELL("address",AI887))</f>
        <v>$AI$887</v>
      </c>
    </row>
    <row r="888" spans="1:19" ht="15" customHeight="1">
      <c r="A888" s="39"/>
      <c r="B888" s="41"/>
      <c r="C888" s="47"/>
      <c r="D888" s="38"/>
      <c r="E888" s="260"/>
      <c r="G888" s="183"/>
      <c r="H888" s="183"/>
      <c r="I888" s="235"/>
      <c r="J888" s="235"/>
      <c r="K888" s="235"/>
      <c r="L888" s="235"/>
      <c r="M888" s="235"/>
      <c r="N888" s="235"/>
      <c r="O888" s="235"/>
      <c r="P888" s="235"/>
      <c r="Q888" s="235"/>
      <c r="R888" s="235"/>
      <c r="S888" s="235"/>
    </row>
    <row r="889" spans="1:8" ht="15" customHeight="1">
      <c r="A889" s="366" t="s">
        <v>256</v>
      </c>
      <c r="B889" s="367"/>
      <c r="C889" s="367"/>
      <c r="D889" s="367"/>
      <c r="E889" s="367"/>
      <c r="H889" s="1"/>
    </row>
    <row r="890" spans="1:8" ht="15" customHeight="1">
      <c r="A890" s="312" t="s">
        <v>5</v>
      </c>
      <c r="B890" s="313"/>
      <c r="C890" s="312" t="s">
        <v>6</v>
      </c>
      <c r="D890" s="313"/>
      <c r="E890" s="257" t="s">
        <v>7</v>
      </c>
      <c r="H890" s="91"/>
    </row>
    <row r="891" spans="1:8" ht="15" customHeight="1">
      <c r="A891" s="297" t="s">
        <v>119</v>
      </c>
      <c r="B891" s="297"/>
      <c r="C891" s="334" t="s">
        <v>108</v>
      </c>
      <c r="D891" s="334"/>
      <c r="E891" s="271">
        <v>1.678</v>
      </c>
      <c r="H891" s="91" t="str">
        <f aca="true" t="shared" si="3" ref="H891:H897">CONCATENATE("Wooden scrap (without iron parts), Lying at ",C891,". Quantity in MT - ",E891,)</f>
        <v>Wooden scrap (without iron parts), Lying at OL Fazilka. Quantity in MT - 1.678</v>
      </c>
    </row>
    <row r="892" spans="1:8" ht="15" customHeight="1">
      <c r="A892" s="297" t="s">
        <v>121</v>
      </c>
      <c r="B892" s="297"/>
      <c r="C892" s="297" t="s">
        <v>91</v>
      </c>
      <c r="D892" s="297"/>
      <c r="E892" s="271">
        <v>0.424</v>
      </c>
      <c r="H892" s="91" t="str">
        <f t="shared" si="3"/>
        <v>Wooden scrap (without iron parts), Lying at CS Malout. Quantity in MT - 0.424</v>
      </c>
    </row>
    <row r="893" spans="1:8" ht="15" customHeight="1">
      <c r="A893" s="297" t="s">
        <v>122</v>
      </c>
      <c r="B893" s="297"/>
      <c r="C893" s="334" t="s">
        <v>98</v>
      </c>
      <c r="D893" s="334"/>
      <c r="E893" s="68">
        <v>0.633</v>
      </c>
      <c r="H893" s="91" t="str">
        <f t="shared" si="3"/>
        <v>Wooden scrap (without iron parts), Lying at OL Patran. Quantity in MT - 0.633</v>
      </c>
    </row>
    <row r="894" spans="1:8" ht="15" customHeight="1">
      <c r="A894" s="297" t="s">
        <v>123</v>
      </c>
      <c r="B894" s="297"/>
      <c r="C894" s="334" t="s">
        <v>96</v>
      </c>
      <c r="D894" s="334"/>
      <c r="E894" s="68">
        <v>0.678</v>
      </c>
      <c r="H894" s="91" t="str">
        <f t="shared" si="3"/>
        <v>Wooden scrap (without iron parts), Lying at OL Bhagta Bhai Ka. Quantity in MT - 0.678</v>
      </c>
    </row>
    <row r="895" spans="1:8" ht="15" customHeight="1">
      <c r="A895" s="297" t="s">
        <v>124</v>
      </c>
      <c r="B895" s="297"/>
      <c r="C895" s="334" t="s">
        <v>55</v>
      </c>
      <c r="D895" s="334"/>
      <c r="E895" s="68">
        <v>0.59</v>
      </c>
      <c r="H895" s="91" t="str">
        <f t="shared" si="3"/>
        <v>Wooden scrap (without iron parts), Lying at OL Mansa. Quantity in MT - 0.59</v>
      </c>
    </row>
    <row r="896" spans="1:8" ht="15" customHeight="1">
      <c r="A896" s="297" t="s">
        <v>125</v>
      </c>
      <c r="B896" s="297"/>
      <c r="C896" s="334" t="s">
        <v>243</v>
      </c>
      <c r="D896" s="370"/>
      <c r="E896" s="68">
        <v>1.246</v>
      </c>
      <c r="H896" s="91" t="str">
        <f t="shared" si="3"/>
        <v>Wooden scrap (without iron parts), Lying at OL Moga. Quantity in MT - 1.246</v>
      </c>
    </row>
    <row r="897" spans="1:8" ht="15" customHeight="1" thickBot="1">
      <c r="A897" s="297" t="s">
        <v>131</v>
      </c>
      <c r="B897" s="297"/>
      <c r="C897" s="328" t="s">
        <v>321</v>
      </c>
      <c r="D897" s="328"/>
      <c r="E897" s="68">
        <v>0.37</v>
      </c>
      <c r="H897" s="91" t="str">
        <f t="shared" si="3"/>
        <v>Wooden scrap (without iron parts), Lying at OL Shri Mukatsar Sahib. Quantity in MT - 0.37</v>
      </c>
    </row>
    <row r="898" spans="1:8" ht="15" customHeight="1" thickBot="1">
      <c r="A898" s="321" t="s">
        <v>14</v>
      </c>
      <c r="B898" s="322"/>
      <c r="C898" s="264"/>
      <c r="D898" s="264"/>
      <c r="E898" s="153">
        <f>SUM(E891:E897)</f>
        <v>5.619000000000001</v>
      </c>
      <c r="H898" s="91"/>
    </row>
    <row r="899" spans="1:8" ht="15" customHeight="1">
      <c r="A899" s="19"/>
      <c r="B899" s="19"/>
      <c r="C899" s="15"/>
      <c r="D899" s="15"/>
      <c r="E899" s="154"/>
      <c r="H899" s="1"/>
    </row>
    <row r="900" spans="1:8" ht="15" customHeight="1">
      <c r="A900" s="362" t="s">
        <v>11</v>
      </c>
      <c r="B900" s="363"/>
      <c r="C900" s="363"/>
      <c r="D900" s="363"/>
      <c r="E900" s="363"/>
      <c r="H900" s="1"/>
    </row>
    <row r="901" spans="1:8" ht="15" customHeight="1">
      <c r="A901" s="16"/>
      <c r="B901" s="17"/>
      <c r="C901" s="17"/>
      <c r="D901" s="17"/>
      <c r="E901" s="17"/>
      <c r="H901" s="1"/>
    </row>
    <row r="902" spans="1:8" ht="15" customHeight="1">
      <c r="A902" s="326" t="s">
        <v>8</v>
      </c>
      <c r="B902" s="327"/>
      <c r="C902" s="327"/>
      <c r="D902" s="327"/>
      <c r="E902" s="327"/>
      <c r="F902" s="211"/>
      <c r="G902" s="211"/>
      <c r="H902" s="1"/>
    </row>
    <row r="903" spans="1:8" ht="15" customHeight="1">
      <c r="A903" s="40" t="s">
        <v>5</v>
      </c>
      <c r="B903" s="296" t="s">
        <v>17</v>
      </c>
      <c r="C903" s="296"/>
      <c r="D903" s="255" t="s">
        <v>18</v>
      </c>
      <c r="E903" s="39" t="s">
        <v>72</v>
      </c>
      <c r="H903" s="1"/>
    </row>
    <row r="904" spans="1:8" ht="15" customHeight="1">
      <c r="A904" s="40" t="s">
        <v>74</v>
      </c>
      <c r="B904" s="323" t="s">
        <v>104</v>
      </c>
      <c r="C904" s="323"/>
      <c r="D904" s="40" t="s">
        <v>73</v>
      </c>
      <c r="E904" s="150">
        <v>50</v>
      </c>
      <c r="H904" s="91" t="str">
        <f>CONCATENATE("CT/PT Units, Lying at ",B904,". Quantity in No - ",E904,)</f>
        <v>CT/PT Units, Lying at Central Store Kotkapura. Quantity in No - 50</v>
      </c>
    </row>
    <row r="905" spans="1:8" ht="15" customHeight="1">
      <c r="A905" s="39"/>
      <c r="B905" s="76"/>
      <c r="C905" s="76"/>
      <c r="D905" s="41"/>
      <c r="E905" s="151"/>
      <c r="H905" s="91"/>
    </row>
    <row r="906" spans="1:8" ht="15" customHeight="1">
      <c r="A906" s="40" t="s">
        <v>5</v>
      </c>
      <c r="B906" s="296" t="s">
        <v>17</v>
      </c>
      <c r="C906" s="296"/>
      <c r="D906" s="255" t="s">
        <v>18</v>
      </c>
      <c r="E906" s="39" t="s">
        <v>72</v>
      </c>
      <c r="H906" s="1"/>
    </row>
    <row r="907" spans="1:8" ht="15" customHeight="1">
      <c r="A907" s="40" t="s">
        <v>116</v>
      </c>
      <c r="B907" s="323" t="s">
        <v>149</v>
      </c>
      <c r="C907" s="323"/>
      <c r="D907" s="40" t="s">
        <v>73</v>
      </c>
      <c r="E907" s="150">
        <v>35</v>
      </c>
      <c r="H907" s="91" t="str">
        <f>CONCATENATE("CT/PT Units, Lying at ",B907,". Quantity in No - ",E907,)</f>
        <v>CT/PT Units, Lying at Central Store Patiala. Quantity in No - 35</v>
      </c>
    </row>
    <row r="908" spans="1:8" ht="15" customHeight="1">
      <c r="A908" s="39"/>
      <c r="B908" s="82"/>
      <c r="C908" s="82"/>
      <c r="D908" s="41"/>
      <c r="E908" s="151"/>
      <c r="H908" s="1"/>
    </row>
    <row r="909" spans="1:8" ht="15" customHeight="1">
      <c r="A909" s="40" t="s">
        <v>5</v>
      </c>
      <c r="B909" s="296" t="s">
        <v>17</v>
      </c>
      <c r="C909" s="296"/>
      <c r="D909" s="255" t="s">
        <v>18</v>
      </c>
      <c r="E909" s="39" t="s">
        <v>72</v>
      </c>
      <c r="H909" s="1"/>
    </row>
    <row r="910" spans="1:8" ht="15" customHeight="1">
      <c r="A910" s="40" t="s">
        <v>181</v>
      </c>
      <c r="B910" s="323" t="s">
        <v>172</v>
      </c>
      <c r="C910" s="323"/>
      <c r="D910" s="40" t="s">
        <v>73</v>
      </c>
      <c r="E910" s="150">
        <v>80</v>
      </c>
      <c r="H910" s="91" t="str">
        <f>CONCATENATE("CT/PT Units, Lying at ",B910,". Quantity in No - ",E910,)</f>
        <v>CT/PT Units, Lying at Outlet store Ropar. Quantity in No - 80</v>
      </c>
    </row>
    <row r="911" spans="1:8" ht="15" customHeight="1">
      <c r="A911" s="39"/>
      <c r="B911" s="82"/>
      <c r="C911" s="82"/>
      <c r="D911" s="263"/>
      <c r="E911" s="155"/>
      <c r="H911" s="1"/>
    </row>
    <row r="912" spans="1:8" ht="15" customHeight="1">
      <c r="A912" s="40" t="s">
        <v>5</v>
      </c>
      <c r="B912" s="296" t="s">
        <v>17</v>
      </c>
      <c r="C912" s="296"/>
      <c r="D912" s="255" t="s">
        <v>18</v>
      </c>
      <c r="E912" s="39" t="s">
        <v>72</v>
      </c>
      <c r="H912" s="1"/>
    </row>
    <row r="913" spans="1:8" ht="15" customHeight="1">
      <c r="A913" s="40" t="s">
        <v>189</v>
      </c>
      <c r="B913" s="323" t="s">
        <v>191</v>
      </c>
      <c r="C913" s="323"/>
      <c r="D913" s="40" t="s">
        <v>73</v>
      </c>
      <c r="E913" s="150">
        <v>67</v>
      </c>
      <c r="H913" s="91" t="str">
        <f>CONCATENATE("CT/PT Units, Lying at ",B913,". Quantity in No - ",E913,)</f>
        <v>CT/PT Units, Lying at Central Store Sangrur. Quantity in No - 67</v>
      </c>
    </row>
    <row r="914" spans="1:8" ht="15" customHeight="1">
      <c r="A914" s="39"/>
      <c r="B914" s="82"/>
      <c r="C914" s="82"/>
      <c r="D914" s="41"/>
      <c r="E914" s="151"/>
      <c r="H914" s="1"/>
    </row>
    <row r="915" spans="1:8" ht="15" customHeight="1">
      <c r="A915" s="40" t="s">
        <v>5</v>
      </c>
      <c r="B915" s="296" t="s">
        <v>17</v>
      </c>
      <c r="C915" s="296"/>
      <c r="D915" s="255" t="s">
        <v>18</v>
      </c>
      <c r="E915" s="39" t="s">
        <v>72</v>
      </c>
      <c r="H915" s="1"/>
    </row>
    <row r="916" spans="1:8" ht="15" customHeight="1">
      <c r="A916" s="40" t="s">
        <v>247</v>
      </c>
      <c r="B916" s="323" t="s">
        <v>257</v>
      </c>
      <c r="C916" s="323"/>
      <c r="D916" s="40" t="s">
        <v>73</v>
      </c>
      <c r="E916" s="150">
        <v>65</v>
      </c>
      <c r="H916" s="91" t="str">
        <f>CONCATENATE("CT/PT Units, Lying at ",B916,". Quantity in No - ",E916,)</f>
        <v>CT/PT Units, Lying at Central Store Bathinda. Quantity in No - 65</v>
      </c>
    </row>
    <row r="917" spans="1:8" ht="15" customHeight="1">
      <c r="A917" s="39"/>
      <c r="B917" s="82"/>
      <c r="C917" s="82"/>
      <c r="D917" s="41"/>
      <c r="E917" s="151"/>
      <c r="G917" s="211"/>
      <c r="H917" s="1"/>
    </row>
    <row r="918" spans="1:8" ht="15" customHeight="1">
      <c r="A918" s="40" t="s">
        <v>5</v>
      </c>
      <c r="B918" s="296" t="s">
        <v>17</v>
      </c>
      <c r="C918" s="296"/>
      <c r="D918" s="255" t="s">
        <v>18</v>
      </c>
      <c r="E918" s="39" t="s">
        <v>72</v>
      </c>
      <c r="F918" s="211"/>
      <c r="H918" s="1"/>
    </row>
    <row r="919" spans="1:8" ht="15" customHeight="1">
      <c r="A919" s="40" t="s">
        <v>258</v>
      </c>
      <c r="B919" s="323" t="s">
        <v>104</v>
      </c>
      <c r="C919" s="323"/>
      <c r="D919" s="40" t="s">
        <v>248</v>
      </c>
      <c r="E919" s="150">
        <v>168</v>
      </c>
      <c r="H919" s="91" t="str">
        <f>CONCATENATE("Empty steel drums (cap 209 ltrs), Lying at ",B919,". Quantity in No - ",E919,)</f>
        <v>Empty steel drums (cap 209 ltrs), Lying at Central Store Kotkapura. Quantity in No - 168</v>
      </c>
    </row>
    <row r="920" spans="1:8" ht="15" customHeight="1">
      <c r="A920" s="39"/>
      <c r="B920" s="82"/>
      <c r="C920" s="82"/>
      <c r="D920" s="41"/>
      <c r="E920" s="151"/>
      <c r="H920" s="1"/>
    </row>
    <row r="921" spans="1:8" ht="15" customHeight="1">
      <c r="A921" s="40" t="s">
        <v>5</v>
      </c>
      <c r="B921" s="296" t="s">
        <v>17</v>
      </c>
      <c r="C921" s="296"/>
      <c r="D921" s="255" t="s">
        <v>18</v>
      </c>
      <c r="E921" s="39" t="s">
        <v>72</v>
      </c>
      <c r="H921" s="1"/>
    </row>
    <row r="922" spans="1:8" ht="15" customHeight="1">
      <c r="A922" s="40" t="s">
        <v>280</v>
      </c>
      <c r="B922" s="323" t="s">
        <v>279</v>
      </c>
      <c r="C922" s="323"/>
      <c r="D922" s="40" t="s">
        <v>248</v>
      </c>
      <c r="E922" s="150">
        <v>53</v>
      </c>
      <c r="H922" s="91" t="str">
        <f>CONCATENATE("Empty steel drums (cap 209 ltrs), Lying at ",B922,". Quantity in No - ",E922,)</f>
        <v>Empty steel drums (cap 209 ltrs), Lying at Central Store Malout. Quantity in No - 53</v>
      </c>
    </row>
    <row r="923" spans="1:8" ht="15" customHeight="1">
      <c r="A923" s="39"/>
      <c r="B923" s="82"/>
      <c r="C923" s="82"/>
      <c r="D923" s="263"/>
      <c r="E923" s="155"/>
      <c r="H923" s="1"/>
    </row>
    <row r="924" spans="1:8" ht="15" customHeight="1">
      <c r="A924" s="40" t="s">
        <v>5</v>
      </c>
      <c r="B924" s="296" t="s">
        <v>17</v>
      </c>
      <c r="C924" s="296"/>
      <c r="D924" s="255" t="s">
        <v>18</v>
      </c>
      <c r="E924" s="39" t="s">
        <v>72</v>
      </c>
      <c r="H924" s="1"/>
    </row>
    <row r="925" spans="1:8" ht="15" customHeight="1">
      <c r="A925" s="40" t="s">
        <v>288</v>
      </c>
      <c r="B925" s="323" t="s">
        <v>172</v>
      </c>
      <c r="C925" s="323"/>
      <c r="D925" s="40" t="s">
        <v>248</v>
      </c>
      <c r="E925" s="150">
        <v>13</v>
      </c>
      <c r="F925" s="92"/>
      <c r="G925" s="92"/>
      <c r="H925" s="91" t="str">
        <f>CONCATENATE("Empty steel drums (cap 209 ltrs), Lying at ",B925,". Quantity in No - ",E925,)</f>
        <v>Empty steel drums (cap 209 ltrs), Lying at Outlet store Ropar. Quantity in No - 13</v>
      </c>
    </row>
    <row r="926" spans="1:8" ht="15" customHeight="1">
      <c r="A926" s="39"/>
      <c r="B926" s="82"/>
      <c r="C926" s="82"/>
      <c r="D926" s="41"/>
      <c r="E926" s="151"/>
      <c r="F926" s="241"/>
      <c r="G926" s="241"/>
      <c r="H926" s="159"/>
    </row>
    <row r="927" spans="1:8" ht="15" customHeight="1">
      <c r="A927" s="40" t="s">
        <v>5</v>
      </c>
      <c r="B927" s="296" t="s">
        <v>17</v>
      </c>
      <c r="C927" s="296"/>
      <c r="D927" s="255" t="s">
        <v>18</v>
      </c>
      <c r="E927" s="39" t="s">
        <v>72</v>
      </c>
      <c r="F927" s="241"/>
      <c r="G927" s="241"/>
      <c r="H927" s="159"/>
    </row>
    <row r="928" spans="1:8" ht="15" customHeight="1">
      <c r="A928" s="40" t="s">
        <v>544</v>
      </c>
      <c r="B928" s="323" t="s">
        <v>53</v>
      </c>
      <c r="C928" s="323"/>
      <c r="D928" s="40" t="s">
        <v>248</v>
      </c>
      <c r="E928" s="150">
        <v>121</v>
      </c>
      <c r="F928" s="241"/>
      <c r="G928" s="241"/>
      <c r="H928" s="91" t="str">
        <f>CONCATENATE("Empty steel drums (cap 209 ltrs), Lying at ",B928,". Quantity in No - ",E928,)</f>
        <v>Empty steel drums (cap 209 ltrs), Lying at S &amp; T Store Bathinda. Quantity in No - 121</v>
      </c>
    </row>
    <row r="929" spans="1:8" ht="12.75" customHeight="1">
      <c r="A929" s="39"/>
      <c r="B929" s="82"/>
      <c r="C929" s="82"/>
      <c r="D929" s="263"/>
      <c r="E929" s="155"/>
      <c r="H929" s="93"/>
    </row>
    <row r="930" spans="1:8" ht="12.75" customHeight="1">
      <c r="A930" s="332" t="s">
        <v>16</v>
      </c>
      <c r="B930" s="333"/>
      <c r="C930" s="333"/>
      <c r="D930" s="333"/>
      <c r="E930" s="333"/>
      <c r="H930" s="1"/>
    </row>
    <row r="931" spans="1:8" ht="12.75" customHeight="1">
      <c r="A931" s="20"/>
      <c r="B931" s="21"/>
      <c r="C931" s="21"/>
      <c r="D931" s="21"/>
      <c r="E931" s="21"/>
      <c r="H931" s="1"/>
    </row>
    <row r="932" spans="1:8" ht="25.5" customHeight="1">
      <c r="A932" s="324" t="s">
        <v>15</v>
      </c>
      <c r="B932" s="325"/>
      <c r="C932" s="325"/>
      <c r="D932" s="325"/>
      <c r="E932" s="325"/>
      <c r="H932" s="1"/>
    </row>
    <row r="933" spans="1:8" ht="15" customHeight="1">
      <c r="A933" s="268"/>
      <c r="B933" s="269"/>
      <c r="C933" s="269"/>
      <c r="D933" s="269"/>
      <c r="E933" s="269"/>
      <c r="H933" s="1"/>
    </row>
    <row r="934" spans="1:8" ht="15" customHeight="1">
      <c r="A934" s="336" t="s">
        <v>48</v>
      </c>
      <c r="B934" s="337"/>
      <c r="C934" s="337"/>
      <c r="D934" s="337"/>
      <c r="E934" s="337"/>
      <c r="H934" s="1"/>
    </row>
    <row r="935" spans="1:8" ht="36.75" customHeight="1">
      <c r="A935" s="14" t="s">
        <v>5</v>
      </c>
      <c r="B935" s="14" t="s">
        <v>1</v>
      </c>
      <c r="C935" s="14" t="s">
        <v>2</v>
      </c>
      <c r="D935" s="14" t="s">
        <v>3</v>
      </c>
      <c r="E935" s="156" t="s">
        <v>4</v>
      </c>
      <c r="H935" s="1"/>
    </row>
    <row r="936" spans="1:8" ht="29.25" customHeight="1">
      <c r="A936" s="11" t="s">
        <v>105</v>
      </c>
      <c r="B936" s="11" t="s">
        <v>84</v>
      </c>
      <c r="C936" s="11" t="s">
        <v>101</v>
      </c>
      <c r="D936" s="11" t="s">
        <v>85</v>
      </c>
      <c r="E936" s="24" t="s">
        <v>230</v>
      </c>
      <c r="H936" s="97" t="str">
        <f>CONCATENATE("Condemned/obsolete Vehicles  (Without RC )--- ",B936," ",C936," ",E936," ",)</f>
        <v>Condemned/obsolete Vehicles  (Without RC )--- PB-11 AH-0925 HONDA CIVIC CAR (PETROL) 2008 …. CE/ TA &amp; I PSPCL PATIALA 96461-19587 </v>
      </c>
    </row>
    <row r="937" spans="1:8" ht="29.25" customHeight="1">
      <c r="A937" s="11" t="s">
        <v>141</v>
      </c>
      <c r="B937" s="23" t="s">
        <v>138</v>
      </c>
      <c r="C937" s="23" t="s">
        <v>139</v>
      </c>
      <c r="D937" s="23" t="s">
        <v>140</v>
      </c>
      <c r="E937" s="85" t="s">
        <v>231</v>
      </c>
      <c r="H937" s="97" t="str">
        <f>CONCATENATE("Condemned/obsolete Vehicles  (Without RC )--- ",B937," ",C937," ",E937," ",)</f>
        <v>Condemned/obsolete Vehicles  (Without RC )--- PB-05 F-9520 MINI TRUCK EICHER DIESEL (1999) ….. DS S/D MAMDOT PSPCL FEROZEPUR MOB 9646114589 </v>
      </c>
    </row>
    <row r="938" spans="1:8" ht="29.25" customHeight="1">
      <c r="A938" s="11" t="s">
        <v>144</v>
      </c>
      <c r="B938" s="23" t="s">
        <v>145</v>
      </c>
      <c r="C938" s="23" t="s">
        <v>146</v>
      </c>
      <c r="D938" s="23" t="s">
        <v>147</v>
      </c>
      <c r="E938" s="85" t="s">
        <v>232</v>
      </c>
      <c r="F938" s="95"/>
      <c r="G938" s="95"/>
      <c r="H938" s="97" t="str">
        <f>CONCATENATE("Condemned/obsolete Vehicles  (Without RC )--- ",B938," ",C938," ",E938," ",)</f>
        <v>Condemned/obsolete Vehicles  (Without RC )--- PB-03 N-5547 AMBASSADOR CAR DIESEL (2005) ….. DS DIVISION BADAL 96461-14534 </v>
      </c>
    </row>
    <row r="939" spans="1:15" ht="15" customHeight="1">
      <c r="A939" s="18"/>
      <c r="B939" s="22"/>
      <c r="C939" s="22"/>
      <c r="D939" s="18"/>
      <c r="E939" s="157"/>
      <c r="F939" s="95"/>
      <c r="G939" s="95"/>
      <c r="H939" s="95"/>
      <c r="I939" s="95"/>
      <c r="J939" s="95"/>
      <c r="K939" s="95"/>
      <c r="L939" s="95"/>
      <c r="M939" s="95"/>
      <c r="N939" s="95"/>
      <c r="O939" s="95"/>
    </row>
    <row r="940" spans="1:15" ht="15" customHeight="1">
      <c r="A940" s="308" t="s">
        <v>49</v>
      </c>
      <c r="B940" s="309"/>
      <c r="C940" s="309"/>
      <c r="D940" s="309"/>
      <c r="E940" s="309"/>
      <c r="F940" s="115"/>
      <c r="H940" s="95"/>
      <c r="I940" s="95"/>
      <c r="J940" s="95"/>
      <c r="K940" s="95"/>
      <c r="L940" s="95"/>
      <c r="M940" s="95"/>
      <c r="N940" s="95"/>
      <c r="O940" s="95"/>
    </row>
    <row r="941" spans="1:8" ht="15" customHeight="1">
      <c r="A941" s="330" t="s">
        <v>102</v>
      </c>
      <c r="B941" s="331"/>
      <c r="C941" s="331"/>
      <c r="D941" s="331"/>
      <c r="E941" s="331"/>
      <c r="F941" s="115"/>
      <c r="H941" s="1"/>
    </row>
    <row r="942" spans="1:8" ht="15" customHeight="1">
      <c r="A942" s="6"/>
      <c r="B942" s="7"/>
      <c r="C942" s="7"/>
      <c r="D942" s="7"/>
      <c r="E942" s="7"/>
      <c r="F942" s="115"/>
      <c r="G942" s="115"/>
      <c r="H942" s="1"/>
    </row>
    <row r="943" spans="1:20" ht="15" customHeight="1">
      <c r="A943" s="332" t="s">
        <v>25</v>
      </c>
      <c r="B943" s="333"/>
      <c r="C943" s="333"/>
      <c r="D943" s="333"/>
      <c r="E943" s="333"/>
      <c r="H943" s="1"/>
      <c r="Q943" s="329"/>
      <c r="R943" s="329"/>
      <c r="S943" s="329"/>
      <c r="T943" s="329"/>
    </row>
    <row r="944" spans="1:8" ht="15" customHeight="1">
      <c r="A944" s="60"/>
      <c r="B944" s="60"/>
      <c r="C944" s="61"/>
      <c r="D944" s="61"/>
      <c r="E944" s="62">
        <f>SUM(E946:E949)</f>
        <v>4.129</v>
      </c>
      <c r="G944" s="235"/>
      <c r="H944" s="235"/>
    </row>
    <row r="945" spans="1:18" ht="17.25" customHeight="1">
      <c r="A945" s="304" t="s">
        <v>5</v>
      </c>
      <c r="B945" s="305"/>
      <c r="C945" s="63" t="s">
        <v>17</v>
      </c>
      <c r="D945" s="64" t="s">
        <v>18</v>
      </c>
      <c r="E945" s="67" t="s">
        <v>7</v>
      </c>
      <c r="F945" s="95"/>
      <c r="G945" s="159" t="str">
        <f>CONCATENATE("Misc. Healthy parts/ Non Ferrous  Scrap, Lying at ",C946,". Quantity in MT - ")</f>
        <v>Misc. Healthy parts/ Non Ferrous  Scrap, Lying at TRY Bathinda. Quantity in MT - </v>
      </c>
      <c r="H945" s="295" t="str">
        <f ca="1">CONCATENATE(G945,G946,(INDIRECT(I946)),(INDIRECT(J946)),(INDIRECT(K946)),(INDIRECT(L946)),(INDIRECT(M946)),(INDIRECT(N946)),(INDIRECT(O946)),(INDIRECT(P946)),(INDIRECT(Q946)),(INDIRECT(R946)),".")</f>
        <v>Misc. Healthy parts/ Non Ferrous  Scrap, Lying at TRY Bathinda. Quantity in MT - Brass scrap - 2.683, Misc. Aluminium scrap - 0.893, Burnt Cu scrap - 0.203, Nuts &amp; Bolts scrap - 0.35, .</v>
      </c>
      <c r="I945" s="95" t="str">
        <f aca="true" ca="1" t="array" ref="I945">CELL("address",INDEX(G945:G966,MATCH(TRUE,ISBLANK(G945:G966),0)))</f>
        <v>$G$950</v>
      </c>
      <c r="J945" s="95">
        <f aca="true" t="array" ref="J945">MATCH(TRUE,ISBLANK(G945:G966),0)</f>
        <v>6</v>
      </c>
      <c r="K945" s="95">
        <f>J945-3</f>
        <v>3</v>
      </c>
      <c r="L945" s="95"/>
      <c r="M945" s="95"/>
      <c r="N945" s="95"/>
      <c r="O945" s="95"/>
      <c r="P945" s="95"/>
      <c r="Q945" s="95"/>
      <c r="R945" s="95"/>
    </row>
    <row r="946" spans="1:18" ht="17.25" customHeight="1">
      <c r="A946" s="297" t="s">
        <v>34</v>
      </c>
      <c r="B946" s="297"/>
      <c r="C946" s="296" t="s">
        <v>36</v>
      </c>
      <c r="D946" s="40" t="s">
        <v>23</v>
      </c>
      <c r="E946" s="68">
        <v>2.683</v>
      </c>
      <c r="F946" s="95"/>
      <c r="G946" s="98" t="str">
        <f>CONCATENATE(D946," - ",E946,", ")</f>
        <v>Brass scrap - 2.683, </v>
      </c>
      <c r="H946" s="295"/>
      <c r="I946" s="95" t="str">
        <f ca="1">IF(J945&gt;=3,(MID(I945,2,1)&amp;MID(I945,4,4)-K945),CELL("address",Z946))</f>
        <v>G947</v>
      </c>
      <c r="J946" s="95" t="str">
        <f ca="1">IF(J945&gt;=4,(MID(I946,1,1)&amp;MID(I946,2,4)+1),CELL("address",AA946))</f>
        <v>G948</v>
      </c>
      <c r="K946" s="95" t="str">
        <f ca="1">IF(J945&gt;=5,(MID(J946,1,1)&amp;MID(J946,2,4)+1),CELL("address",AB946))</f>
        <v>G949</v>
      </c>
      <c r="L946" s="95" t="str">
        <f ca="1">IF(J945&gt;=6,(MID(K946,1,1)&amp;MID(K946,2,4)+1),CELL("address",AC946))</f>
        <v>G950</v>
      </c>
      <c r="M946" s="95" t="str">
        <f ca="1">IF(J945&gt;=7,(MID(L946,1,1)&amp;MID(L946,2,4)+1),CELL("address",AD946))</f>
        <v>$AD$946</v>
      </c>
      <c r="N946" s="95" t="str">
        <f ca="1">IF(J945&gt;=8,(MID(M946,1,1)&amp;MID(M946,2,4)+1),CELL("address",AE946))</f>
        <v>$AE$946</v>
      </c>
      <c r="O946" s="95" t="str">
        <f ca="1">IF(J945&gt;=9,(MID(N946,1,1)&amp;MID(N946,2,4)+1),CELL("address",AF946))</f>
        <v>$AF$946</v>
      </c>
      <c r="P946" s="95" t="str">
        <f ca="1">IF(J945&gt;=10,(MID(O946,1,1)&amp;MID(O946,2,4)+1),CELL("address",AG946))</f>
        <v>$AG$946</v>
      </c>
      <c r="Q946" s="95" t="str">
        <f ca="1">IF(J945&gt;=11,(MID(P946,1,1)&amp;MID(P946,2,4)+1),CELL("address",AH946))</f>
        <v>$AH$946</v>
      </c>
      <c r="R946" s="95" t="str">
        <f ca="1">IF(J945&gt;=12,(MID(Q946,1,1)&amp;MID(Q946,2,4)+1),CELL("address",AI946))</f>
        <v>$AI$946</v>
      </c>
    </row>
    <row r="947" spans="1:15" ht="17.25" customHeight="1">
      <c r="A947" s="297"/>
      <c r="B947" s="297"/>
      <c r="C947" s="296"/>
      <c r="D947" s="40" t="s">
        <v>24</v>
      </c>
      <c r="E947" s="68">
        <v>0.893</v>
      </c>
      <c r="G947" s="98" t="str">
        <f>CONCATENATE(D947," - ",E947,", ")</f>
        <v>Misc. Aluminium scrap - 0.893, </v>
      </c>
      <c r="H947" s="95"/>
      <c r="I947" s="95"/>
      <c r="J947" s="95"/>
      <c r="K947" s="95"/>
      <c r="L947" s="95"/>
      <c r="M947" s="95"/>
      <c r="N947" s="95"/>
      <c r="O947" s="95"/>
    </row>
    <row r="948" spans="1:8" ht="17.25" customHeight="1">
      <c r="A948" s="297"/>
      <c r="B948" s="297"/>
      <c r="C948" s="296"/>
      <c r="D948" s="40" t="s">
        <v>37</v>
      </c>
      <c r="E948" s="68">
        <v>0.203</v>
      </c>
      <c r="G948" s="98" t="str">
        <f>CONCATENATE(D948," - ",E948,", ")</f>
        <v>Burnt Cu scrap - 0.203, </v>
      </c>
      <c r="H948" s="1"/>
    </row>
    <row r="949" spans="1:8" ht="17.25" customHeight="1">
      <c r="A949" s="297"/>
      <c r="B949" s="297"/>
      <c r="C949" s="296"/>
      <c r="D949" s="40" t="s">
        <v>54</v>
      </c>
      <c r="E949" s="68">
        <v>0.35</v>
      </c>
      <c r="G949" s="98" t="str">
        <f>CONCATENATE(D949," - ",E949,", ")</f>
        <v>Nuts &amp; Bolts scrap - 0.35, </v>
      </c>
      <c r="H949" s="1"/>
    </row>
    <row r="950" spans="1:8" ht="17.25" customHeight="1">
      <c r="A950" s="304"/>
      <c r="B950" s="305"/>
      <c r="C950" s="255"/>
      <c r="D950" s="40"/>
      <c r="E950" s="68"/>
      <c r="H950" s="1"/>
    </row>
    <row r="951" spans="1:8" ht="15" customHeight="1">
      <c r="A951" s="306"/>
      <c r="B951" s="307"/>
      <c r="C951" s="65"/>
      <c r="D951" s="65"/>
      <c r="E951" s="113">
        <f>SUM(E953:E958)</f>
        <v>12.472</v>
      </c>
      <c r="H951" s="1"/>
    </row>
    <row r="952" spans="1:18" ht="15" customHeight="1">
      <c r="A952" s="298" t="s">
        <v>5</v>
      </c>
      <c r="B952" s="299"/>
      <c r="C952" s="63" t="s">
        <v>17</v>
      </c>
      <c r="D952" s="64" t="s">
        <v>18</v>
      </c>
      <c r="E952" s="67" t="s">
        <v>7</v>
      </c>
      <c r="G952" s="159" t="str">
        <f>CONCATENATE("Misc. Healthy parts/ Non Ferrous  Scrap, Lying at ",C953,". Quantity in MT - ")</f>
        <v>Misc. Healthy parts/ Non Ferrous  Scrap, Lying at TRY Ferozepur. Quantity in MT - </v>
      </c>
      <c r="H952" s="295" t="str">
        <f ca="1">CONCATENATE(G952,G953,(INDIRECT(I953)),(INDIRECT(J953)),(INDIRECT(K953)),(INDIRECT(L953)),(INDIRECT(M953)),(INDIRECT(N953)),(INDIRECT(O953)),(INDIRECT(P953)),(INDIRECT(Q953)),(INDIRECT(R953)),".")</f>
        <v>Misc. Healthy parts/ Non Ferrous  Scrap, Lying at TRY Ferozepur. Quantity in MT - Brass scrap - 5.28, Misc. Aluminium scrap - 0.941, Iron scrap - 0.668, Burnt Cu scrap - 0.239, Nuts &amp; Bolts scrap - 4.174, Teen Patra scrap - 1.17, .</v>
      </c>
      <c r="I952" s="95" t="str">
        <f aca="true" ca="1" t="array" ref="I952">CELL("address",INDEX(G952:G973,MATCH(TRUE,ISBLANK(G952:G973),0)))</f>
        <v>$G$959</v>
      </c>
      <c r="J952" s="95">
        <f aca="true" t="array" ref="J952">MATCH(TRUE,ISBLANK(G952:G973),0)</f>
        <v>8</v>
      </c>
      <c r="K952" s="95">
        <f>J952-3</f>
        <v>5</v>
      </c>
      <c r="L952" s="95"/>
      <c r="M952" s="95"/>
      <c r="N952" s="95"/>
      <c r="O952" s="95"/>
      <c r="P952" s="95"/>
      <c r="Q952" s="95"/>
      <c r="R952" s="95"/>
    </row>
    <row r="953" spans="1:18" ht="15" customHeight="1">
      <c r="A953" s="297" t="s">
        <v>106</v>
      </c>
      <c r="B953" s="297"/>
      <c r="C953" s="296" t="s">
        <v>42</v>
      </c>
      <c r="D953" s="40" t="s">
        <v>23</v>
      </c>
      <c r="E953" s="68">
        <v>5.28</v>
      </c>
      <c r="G953" s="98" t="str">
        <f aca="true" t="shared" si="4" ref="G953:G958">CONCATENATE(D953," - ",E953,", ")</f>
        <v>Brass scrap - 5.28, </v>
      </c>
      <c r="H953" s="295"/>
      <c r="I953" s="95" t="str">
        <f ca="1">IF(J952&gt;=3,(MID(I952,2,1)&amp;MID(I952,4,4)-K952),CELL("address",Z953))</f>
        <v>G954</v>
      </c>
      <c r="J953" s="95" t="str">
        <f ca="1">IF(J952&gt;=4,(MID(I953,1,1)&amp;MID(I953,2,4)+1),CELL("address",AA953))</f>
        <v>G955</v>
      </c>
      <c r="K953" s="95" t="str">
        <f ca="1">IF(J952&gt;=5,(MID(J953,1,1)&amp;MID(J953,2,4)+1),CELL("address",AB953))</f>
        <v>G956</v>
      </c>
      <c r="L953" s="95" t="str">
        <f ca="1">IF(J952&gt;=6,(MID(K953,1,1)&amp;MID(K953,2,4)+1),CELL("address",AC953))</f>
        <v>G957</v>
      </c>
      <c r="M953" s="95" t="str">
        <f ca="1">IF(J952&gt;=7,(MID(L953,1,1)&amp;MID(L953,2,4)+1),CELL("address",AD953))</f>
        <v>G958</v>
      </c>
      <c r="N953" s="95" t="str">
        <f ca="1">IF(J952&gt;=8,(MID(M953,1,1)&amp;MID(M953,2,4)+1),CELL("address",AE953))</f>
        <v>G959</v>
      </c>
      <c r="O953" s="95" t="str">
        <f ca="1">IF(J952&gt;=9,(MID(N953,1,1)&amp;MID(N953,2,4)+1),CELL("address",AF953))</f>
        <v>$AF$953</v>
      </c>
      <c r="P953" s="95" t="str">
        <f ca="1">IF(J952&gt;=10,(MID(O953,1,1)&amp;MID(O953,2,4)+1),CELL("address",AG953))</f>
        <v>$AG$953</v>
      </c>
      <c r="Q953" s="95" t="str">
        <f ca="1">IF(J952&gt;=11,(MID(P953,1,1)&amp;MID(P953,2,4)+1),CELL("address",AH953))</f>
        <v>$AH$953</v>
      </c>
      <c r="R953" s="95" t="str">
        <f ca="1">IF(J952&gt;=12,(MID(Q953,1,1)&amp;MID(Q953,2,4)+1),CELL("address",AI953))</f>
        <v>$AI$953</v>
      </c>
    </row>
    <row r="954" spans="1:15" ht="15" customHeight="1">
      <c r="A954" s="297"/>
      <c r="B954" s="297"/>
      <c r="C954" s="296"/>
      <c r="D954" s="40" t="s">
        <v>24</v>
      </c>
      <c r="E954" s="68">
        <v>0.941</v>
      </c>
      <c r="F954" s="95"/>
      <c r="G954" s="98" t="str">
        <f t="shared" si="4"/>
        <v>Misc. Aluminium scrap - 0.941, </v>
      </c>
      <c r="H954" s="1"/>
      <c r="I954" s="95"/>
      <c r="J954" s="95"/>
      <c r="K954" s="95"/>
      <c r="L954" s="95"/>
      <c r="M954" s="95"/>
      <c r="N954" s="95"/>
      <c r="O954" s="95"/>
    </row>
    <row r="955" spans="1:15" ht="15" customHeight="1">
      <c r="A955" s="297"/>
      <c r="B955" s="297"/>
      <c r="C955" s="296"/>
      <c r="D955" s="40" t="s">
        <v>27</v>
      </c>
      <c r="E955" s="67">
        <v>0.668</v>
      </c>
      <c r="F955" s="95"/>
      <c r="G955" s="98" t="str">
        <f t="shared" si="4"/>
        <v>Iron scrap - 0.668, </v>
      </c>
      <c r="H955" s="95"/>
      <c r="I955" s="95"/>
      <c r="J955" s="95"/>
      <c r="K955" s="95"/>
      <c r="L955" s="95"/>
      <c r="M955" s="95"/>
      <c r="N955" s="95"/>
      <c r="O955" s="95"/>
    </row>
    <row r="956" spans="1:15" ht="15" customHeight="1">
      <c r="A956" s="297"/>
      <c r="B956" s="297"/>
      <c r="C956" s="296"/>
      <c r="D956" s="40" t="s">
        <v>37</v>
      </c>
      <c r="E956" s="67">
        <v>0.239</v>
      </c>
      <c r="G956" s="98" t="str">
        <f t="shared" si="4"/>
        <v>Burnt Cu scrap - 0.239, </v>
      </c>
      <c r="H956" s="95"/>
      <c r="I956" s="95"/>
      <c r="J956" s="95"/>
      <c r="K956" s="95"/>
      <c r="L956" s="95"/>
      <c r="M956" s="95"/>
      <c r="N956" s="95"/>
      <c r="O956" s="95"/>
    </row>
    <row r="957" spans="1:8" ht="15" customHeight="1">
      <c r="A957" s="297"/>
      <c r="B957" s="297"/>
      <c r="C957" s="296"/>
      <c r="D957" s="40" t="s">
        <v>54</v>
      </c>
      <c r="E957" s="67">
        <v>4.174</v>
      </c>
      <c r="G957" s="98" t="str">
        <f t="shared" si="4"/>
        <v>Nuts &amp; Bolts scrap - 4.174, </v>
      </c>
      <c r="H957" s="1"/>
    </row>
    <row r="958" spans="1:8" ht="15" customHeight="1">
      <c r="A958" s="297"/>
      <c r="B958" s="297"/>
      <c r="C958" s="296"/>
      <c r="D958" s="40" t="s">
        <v>60</v>
      </c>
      <c r="E958" s="158">
        <v>1.17</v>
      </c>
      <c r="G958" s="98" t="str">
        <f t="shared" si="4"/>
        <v>Teen Patra scrap - 1.17, </v>
      </c>
      <c r="H958" s="1"/>
    </row>
    <row r="959" spans="1:8" ht="15" customHeight="1">
      <c r="A959" s="39"/>
      <c r="B959" s="42"/>
      <c r="C959" s="255"/>
      <c r="D959" s="40"/>
      <c r="E959" s="158"/>
      <c r="F959" s="115"/>
      <c r="H959" s="1"/>
    </row>
    <row r="960" spans="1:8" ht="15" customHeight="1">
      <c r="A960" s="306"/>
      <c r="B960" s="307"/>
      <c r="C960" s="65"/>
      <c r="D960" s="65"/>
      <c r="E960" s="113">
        <f>SUM(E962:E966)</f>
        <v>3.731</v>
      </c>
      <c r="F960" s="115"/>
      <c r="H960" s="1"/>
    </row>
    <row r="961" spans="1:18" ht="15" customHeight="1">
      <c r="A961" s="297" t="s">
        <v>5</v>
      </c>
      <c r="B961" s="297"/>
      <c r="C961" s="63" t="s">
        <v>17</v>
      </c>
      <c r="D961" s="64" t="s">
        <v>18</v>
      </c>
      <c r="E961" s="67" t="s">
        <v>7</v>
      </c>
      <c r="G961" s="159" t="str">
        <f>CONCATENATE("Misc. Healthy parts/ Non Ferrous  Scrap, Lying at ",C962,". Quantity in MT - ")</f>
        <v>Misc. Healthy parts/ Non Ferrous  Scrap, Lying at OL store Ropar. Quantity in MT - </v>
      </c>
      <c r="H961" s="295" t="str">
        <f ca="1">CONCATENATE(G961,G962,(INDIRECT(I962)),(INDIRECT(J962)),(INDIRECT(K962)),(INDIRECT(L962)),(INDIRECT(M962)),(INDIRECT(N962)),(INDIRECT(O962)),(INDIRECT(P962)),(INDIRECT(Q962)),(INDIRECT(R962)),".")</f>
        <v>Misc. Healthy parts/ Non Ferrous  Scrap, Lying at OL store Ropar. Quantity in MT - Brass scrap - 2.473, Misc. Aluminium scrap - 0.346, Burnt Cu scrap - 0.298, All Alumn. Conductor Scrap - 0.347, Misc. Copper scrap - 0.267, .</v>
      </c>
      <c r="I961" s="95" t="str">
        <f aca="true" ca="1" t="array" ref="I961">CELL("address",INDEX(G961:G982,MATCH(TRUE,ISBLANK(G961:G982),0)))</f>
        <v>$G$967</v>
      </c>
      <c r="J961" s="95">
        <f aca="true" t="array" ref="J961">MATCH(TRUE,ISBLANK(G961:G982),0)</f>
        <v>7</v>
      </c>
      <c r="K961" s="95">
        <f>J961-3</f>
        <v>4</v>
      </c>
      <c r="L961" s="95"/>
      <c r="M961" s="95"/>
      <c r="N961" s="95"/>
      <c r="O961" s="95"/>
      <c r="P961" s="95"/>
      <c r="Q961" s="95"/>
      <c r="R961" s="95"/>
    </row>
    <row r="962" spans="1:18" ht="15" customHeight="1">
      <c r="A962" s="298" t="s">
        <v>26</v>
      </c>
      <c r="B962" s="299"/>
      <c r="C962" s="314" t="s">
        <v>46</v>
      </c>
      <c r="D962" s="40" t="s">
        <v>23</v>
      </c>
      <c r="E962" s="68">
        <v>2.473</v>
      </c>
      <c r="F962" s="95"/>
      <c r="G962" s="98" t="str">
        <f>CONCATENATE(D962," - ",E962,", ")</f>
        <v>Brass scrap - 2.473, </v>
      </c>
      <c r="H962" s="295"/>
      <c r="I962" s="95" t="str">
        <f ca="1">IF(J961&gt;=3,(MID(I961,2,1)&amp;MID(I961,4,4)-K961),CELL("address",Z962))</f>
        <v>G963</v>
      </c>
      <c r="J962" s="95" t="str">
        <f ca="1">IF(J961&gt;=4,(MID(I962,1,1)&amp;MID(I962,2,4)+1),CELL("address",AA962))</f>
        <v>G964</v>
      </c>
      <c r="K962" s="95" t="str">
        <f ca="1">IF(J961&gt;=5,(MID(J962,1,1)&amp;MID(J962,2,4)+1),CELL("address",AB962))</f>
        <v>G965</v>
      </c>
      <c r="L962" s="95" t="str">
        <f ca="1">IF(J961&gt;=6,(MID(K962,1,1)&amp;MID(K962,2,4)+1),CELL("address",AC962))</f>
        <v>G966</v>
      </c>
      <c r="M962" s="95" t="str">
        <f ca="1">IF(J961&gt;=7,(MID(L962,1,1)&amp;MID(L962,2,4)+1),CELL("address",AD962))</f>
        <v>G967</v>
      </c>
      <c r="N962" s="95" t="str">
        <f ca="1">IF(J961&gt;=8,(MID(M962,1,1)&amp;MID(M962,2,4)+1),CELL("address",AE962))</f>
        <v>$AE$962</v>
      </c>
      <c r="O962" s="95" t="str">
        <f ca="1">IF(J961&gt;=9,(MID(N962,1,1)&amp;MID(N962,2,4)+1),CELL("address",AF962))</f>
        <v>$AF$962</v>
      </c>
      <c r="P962" s="95" t="str">
        <f ca="1">IF(J961&gt;=10,(MID(O962,1,1)&amp;MID(O962,2,4)+1),CELL("address",AG962))</f>
        <v>$AG$962</v>
      </c>
      <c r="Q962" s="95" t="str">
        <f ca="1">IF(J961&gt;=11,(MID(P962,1,1)&amp;MID(P962,2,4)+1),CELL("address",AH962))</f>
        <v>$AH$962</v>
      </c>
      <c r="R962" s="95" t="str">
        <f ca="1">IF(J961&gt;=12,(MID(Q962,1,1)&amp;MID(Q962,2,4)+1),CELL("address",AI962))</f>
        <v>$AI$962</v>
      </c>
    </row>
    <row r="963" spans="1:15" ht="15" customHeight="1">
      <c r="A963" s="300"/>
      <c r="B963" s="301"/>
      <c r="C963" s="315"/>
      <c r="D963" s="40" t="s">
        <v>24</v>
      </c>
      <c r="E963" s="68">
        <v>0.346</v>
      </c>
      <c r="F963" s="95"/>
      <c r="G963" s="98" t="str">
        <f>CONCATENATE(D963," - ",E963,", ")</f>
        <v>Misc. Aluminium scrap - 0.346, </v>
      </c>
      <c r="H963" s="95"/>
      <c r="I963" s="95"/>
      <c r="J963" s="95"/>
      <c r="K963" s="95"/>
      <c r="L963" s="95"/>
      <c r="M963" s="95"/>
      <c r="N963" s="95"/>
      <c r="O963" s="95"/>
    </row>
    <row r="964" spans="1:15" ht="15" customHeight="1">
      <c r="A964" s="300"/>
      <c r="B964" s="301"/>
      <c r="C964" s="315"/>
      <c r="D964" s="39" t="s">
        <v>37</v>
      </c>
      <c r="E964" s="68">
        <v>0.298</v>
      </c>
      <c r="G964" s="98" t="str">
        <f>CONCATENATE(D964," - ",E964,", ")</f>
        <v>Burnt Cu scrap - 0.298, </v>
      </c>
      <c r="H964" s="95"/>
      <c r="I964" s="95"/>
      <c r="J964" s="95"/>
      <c r="K964" s="95"/>
      <c r="L964" s="95"/>
      <c r="M964" s="95"/>
      <c r="N964" s="95"/>
      <c r="O964" s="95"/>
    </row>
    <row r="965" spans="1:8" ht="15" customHeight="1">
      <c r="A965" s="300"/>
      <c r="B965" s="301"/>
      <c r="C965" s="315"/>
      <c r="D965" s="44" t="s">
        <v>32</v>
      </c>
      <c r="E965" s="68">
        <v>0.347</v>
      </c>
      <c r="G965" s="98" t="str">
        <f>CONCATENATE(D965," - ",E965,", ")</f>
        <v>All Alumn. Conductor Scrap - 0.347, </v>
      </c>
      <c r="H965" s="1"/>
    </row>
    <row r="966" spans="1:8" ht="15" customHeight="1">
      <c r="A966" s="302"/>
      <c r="B966" s="303"/>
      <c r="C966" s="316"/>
      <c r="D966" s="40" t="s">
        <v>45</v>
      </c>
      <c r="E966" s="68">
        <v>0.267</v>
      </c>
      <c r="G966" s="98" t="str">
        <f>CONCATENATE(D966," - ",E966,", ")</f>
        <v>Misc. Copper scrap - 0.267, </v>
      </c>
      <c r="H966" s="1"/>
    </row>
    <row r="967" spans="1:8" ht="15" customHeight="1">
      <c r="A967" s="49"/>
      <c r="B967" s="58"/>
      <c r="C967" s="267"/>
      <c r="D967" s="40"/>
      <c r="E967" s="68"/>
      <c r="F967" s="95"/>
      <c r="H967" s="1"/>
    </row>
    <row r="968" spans="1:15" ht="15" customHeight="1">
      <c r="A968" s="306"/>
      <c r="B968" s="307"/>
      <c r="C968" s="65"/>
      <c r="D968" s="65"/>
      <c r="E968" s="113">
        <f>SUM(E970:E971)</f>
        <v>2.408</v>
      </c>
      <c r="F968" s="95"/>
      <c r="G968" s="95"/>
      <c r="H968" s="95"/>
      <c r="I968" s="95"/>
      <c r="J968" s="95"/>
      <c r="K968" s="95"/>
      <c r="L968" s="95"/>
      <c r="M968" s="95"/>
      <c r="N968" s="95"/>
      <c r="O968" s="95"/>
    </row>
    <row r="969" spans="1:18" ht="15" customHeight="1">
      <c r="A969" s="297" t="s">
        <v>5</v>
      </c>
      <c r="B969" s="297"/>
      <c r="C969" s="63" t="s">
        <v>17</v>
      </c>
      <c r="D969" s="64" t="s">
        <v>18</v>
      </c>
      <c r="E969" s="67" t="s">
        <v>7</v>
      </c>
      <c r="G969" s="91" t="str">
        <f>CONCATENATE("Misc. Healthy parts/ Non Ferrous  Scrap, Lying at ",C970,". Quantity in MT - ")</f>
        <v>Misc. Healthy parts/ Non Ferrous  Scrap, Lying at TRY Ferozepur. Quantity in MT - </v>
      </c>
      <c r="H969" s="295" t="str">
        <f ca="1">CONCATENATE(G969,G970,(INDIRECT(I970)),(INDIRECT(J970)),(INDIRECT(K970)),(INDIRECT(L970)),(INDIRECT(M970)),(INDIRECT(N970)),(INDIRECT(O970)),(INDIRECT(P970)),(INDIRECT(Q970)),(INDIRECT(R970)),".")</f>
        <v>Misc. Healthy parts/ Non Ferrous  Scrap, Lying at TRY Ferozepur. Quantity in MT - Brass scrap - 2.09, Misc. Alumn. Scrap - 0.318, .</v>
      </c>
      <c r="I969" s="95" t="str">
        <f aca="true" ca="1" t="array" ref="I969">CELL("address",INDEX(G969:G990,MATCH(TRUE,ISBLANK(G969:G990),0)))</f>
        <v>$G$972</v>
      </c>
      <c r="J969" s="95">
        <f aca="true" t="array" ref="J969">MATCH(TRUE,ISBLANK(G969:G990),0)</f>
        <v>4</v>
      </c>
      <c r="K969" s="95">
        <f>J969-3</f>
        <v>1</v>
      </c>
      <c r="L969" s="95"/>
      <c r="M969" s="95"/>
      <c r="N969" s="95"/>
      <c r="O969" s="95"/>
      <c r="P969" s="95"/>
      <c r="Q969" s="95"/>
      <c r="R969" s="95"/>
    </row>
    <row r="970" spans="1:18" ht="18" customHeight="1">
      <c r="A970" s="297" t="s">
        <v>38</v>
      </c>
      <c r="B970" s="297"/>
      <c r="C970" s="296" t="s">
        <v>42</v>
      </c>
      <c r="D970" s="44" t="s">
        <v>23</v>
      </c>
      <c r="E970" s="114">
        <v>2.09</v>
      </c>
      <c r="G970" s="90" t="str">
        <f>CONCATENATE(D970," - ",E970,", ")</f>
        <v>Brass scrap - 2.09, </v>
      </c>
      <c r="H970" s="295"/>
      <c r="I970" s="95" t="str">
        <f ca="1">IF(J969&gt;=3,(MID(I969,2,1)&amp;MID(I969,4,4)-K969),CELL("address",Z970))</f>
        <v>G971</v>
      </c>
      <c r="J970" s="95" t="str">
        <f ca="1">IF(J969&gt;=4,(MID(I970,1,1)&amp;MID(I970,2,4)+1),CELL("address",AA970))</f>
        <v>G972</v>
      </c>
      <c r="K970" s="95" t="str">
        <f ca="1">IF(J969&gt;=5,(MID(J970,1,1)&amp;MID(J970,2,4)+1),CELL("address",AB970))</f>
        <v>$AB$970</v>
      </c>
      <c r="L970" s="95" t="str">
        <f ca="1">IF(J969&gt;=6,(MID(K970,1,1)&amp;MID(K970,2,4)+1),CELL("address",AC970))</f>
        <v>$AC$970</v>
      </c>
      <c r="M970" s="95" t="str">
        <f ca="1">IF(J969&gt;=7,(MID(L970,1,1)&amp;MID(L970,2,4)+1),CELL("address",AD970))</f>
        <v>$AD$970</v>
      </c>
      <c r="N970" s="95" t="str">
        <f ca="1">IF(J969&gt;=8,(MID(M970,1,1)&amp;MID(M970,2,4)+1),CELL("address",AE970))</f>
        <v>$AE$970</v>
      </c>
      <c r="O970" s="95" t="str">
        <f ca="1">IF(J969&gt;=9,(MID(N970,1,1)&amp;MID(N970,2,4)+1),CELL("address",AF970))</f>
        <v>$AF$970</v>
      </c>
      <c r="P970" s="95" t="str">
        <f ca="1">IF(J969&gt;=10,(MID(O970,1,1)&amp;MID(O970,2,4)+1),CELL("address",AG970))</f>
        <v>$AG$970</v>
      </c>
      <c r="Q970" s="95" t="str">
        <f ca="1">IF(J969&gt;=11,(MID(P970,1,1)&amp;MID(P970,2,4)+1),CELL("address",AH970))</f>
        <v>$AH$970</v>
      </c>
      <c r="R970" s="95" t="str">
        <f ca="1">IF(J969&gt;=12,(MID(Q970,1,1)&amp;MID(Q970,2,4)+1),CELL("address",AI970))</f>
        <v>$AI$970</v>
      </c>
    </row>
    <row r="971" spans="1:15" ht="19.5" customHeight="1">
      <c r="A971" s="297"/>
      <c r="B971" s="297"/>
      <c r="C971" s="296"/>
      <c r="D971" s="44" t="s">
        <v>31</v>
      </c>
      <c r="E971" s="114">
        <v>0.318</v>
      </c>
      <c r="G971" s="90" t="str">
        <f>CONCATENATE(D971," - ",E971,", ")</f>
        <v>Misc. Alumn. Scrap - 0.318, </v>
      </c>
      <c r="H971" s="1"/>
      <c r="I971" s="95"/>
      <c r="J971" s="95"/>
      <c r="K971" s="95"/>
      <c r="L971" s="95"/>
      <c r="M971" s="95"/>
      <c r="N971" s="95"/>
      <c r="O971" s="95"/>
    </row>
    <row r="972" spans="1:8" ht="15" customHeight="1">
      <c r="A972" s="304"/>
      <c r="B972" s="305"/>
      <c r="C972" s="255"/>
      <c r="D972" s="44"/>
      <c r="E972" s="114"/>
      <c r="H972" s="1"/>
    </row>
    <row r="973" spans="1:8" ht="15" customHeight="1">
      <c r="A973" s="306"/>
      <c r="B973" s="307"/>
      <c r="C973" s="65"/>
      <c r="D973" s="65"/>
      <c r="E973" s="113">
        <f>SUM(E975:E978)</f>
        <v>3.033</v>
      </c>
      <c r="H973" s="1"/>
    </row>
    <row r="974" spans="1:18" ht="15" customHeight="1">
      <c r="A974" s="304" t="s">
        <v>5</v>
      </c>
      <c r="B974" s="305"/>
      <c r="C974" s="63" t="s">
        <v>17</v>
      </c>
      <c r="D974" s="64" t="s">
        <v>18</v>
      </c>
      <c r="E974" s="67" t="s">
        <v>7</v>
      </c>
      <c r="F974" s="95"/>
      <c r="G974" s="159" t="str">
        <f>CONCATENATE("Misc. Healthy parts/ Non Ferrous  Scrap, Lying at ",C975,". Quantity in MT - ")</f>
        <v>Misc. Healthy parts/ Non Ferrous  Scrap, Lying at TRY Malerkotla. Quantity in MT - </v>
      </c>
      <c r="H974" s="295" t="str">
        <f ca="1">CONCATENATE(G974,G975,(INDIRECT(I975)),(INDIRECT(J975)),(INDIRECT(K975)),(INDIRECT(L975)),(INDIRECT(M975)),(INDIRECT(N975)),(INDIRECT(O975)),(INDIRECT(P975)),(INDIRECT(Q975)),(INDIRECT(R975)),".")</f>
        <v>Misc. Healthy parts/ Non Ferrous  Scrap, Lying at TRY Malerkotla. Quantity in MT - Brass scrap - 2.37, Misc. Aluminium scrap - 0.195, Burnt Aluminium scrap - 0.313, Burnt Cu scrap - 0.155, .</v>
      </c>
      <c r="I974" s="95" t="str">
        <f aca="true" ca="1" t="array" ref="I974">CELL("address",INDEX(G974:G990,MATCH(TRUE,ISBLANK(G974:G990),0)))</f>
        <v>$G$979</v>
      </c>
      <c r="J974" s="95">
        <f aca="true" t="array" ref="J974">MATCH(TRUE,ISBLANK(G974:G990),0)</f>
        <v>6</v>
      </c>
      <c r="K974" s="95">
        <f>J974-3</f>
        <v>3</v>
      </c>
      <c r="L974" s="95"/>
      <c r="M974" s="95"/>
      <c r="N974" s="95"/>
      <c r="O974" s="95"/>
      <c r="P974" s="95"/>
      <c r="Q974" s="95"/>
      <c r="R974" s="95"/>
    </row>
    <row r="975" spans="1:18" ht="15" customHeight="1">
      <c r="A975" s="297" t="s">
        <v>47</v>
      </c>
      <c r="B975" s="297"/>
      <c r="C975" s="296" t="s">
        <v>28</v>
      </c>
      <c r="D975" s="40" t="s">
        <v>23</v>
      </c>
      <c r="E975" s="68">
        <v>2.37</v>
      </c>
      <c r="F975" s="95"/>
      <c r="G975" s="98" t="str">
        <f>CONCATENATE(D975," - ",E975,", ")</f>
        <v>Brass scrap - 2.37, </v>
      </c>
      <c r="H975" s="295"/>
      <c r="I975" s="95" t="str">
        <f ca="1">IF(J974&gt;=3,(MID(I974,2,1)&amp;MID(I974,4,4)-K974),CELL("address",Z975))</f>
        <v>G976</v>
      </c>
      <c r="J975" s="95" t="str">
        <f ca="1">IF(J974&gt;=4,(MID(I975,1,1)&amp;MID(I975,2,4)+1),CELL("address",AA975))</f>
        <v>G977</v>
      </c>
      <c r="K975" s="95" t="str">
        <f ca="1">IF(J974&gt;=5,(MID(J975,1,1)&amp;MID(J975,2,4)+1),CELL("address",AB975))</f>
        <v>G978</v>
      </c>
      <c r="L975" s="95" t="str">
        <f ca="1">IF(J974&gt;=6,(MID(K975,1,1)&amp;MID(K975,2,4)+1),CELL("address",AC975))</f>
        <v>G979</v>
      </c>
      <c r="M975" s="95" t="str">
        <f ca="1">IF(J974&gt;=7,(MID(L975,1,1)&amp;MID(L975,2,4)+1),CELL("address",AD975))</f>
        <v>$AD$975</v>
      </c>
      <c r="N975" s="95" t="str">
        <f ca="1">IF(J974&gt;=8,(MID(M975,1,1)&amp;MID(M975,2,4)+1),CELL("address",AE975))</f>
        <v>$AE$975</v>
      </c>
      <c r="O975" s="95" t="str">
        <f ca="1">IF(J974&gt;=9,(MID(N975,1,1)&amp;MID(N975,2,4)+1),CELL("address",AF975))</f>
        <v>$AF$975</v>
      </c>
      <c r="P975" s="95" t="str">
        <f ca="1">IF(J974&gt;=10,(MID(O975,1,1)&amp;MID(O975,2,4)+1),CELL("address",AG975))</f>
        <v>$AG$975</v>
      </c>
      <c r="Q975" s="95" t="str">
        <f ca="1">IF(J974&gt;=11,(MID(P975,1,1)&amp;MID(P975,2,4)+1),CELL("address",AH975))</f>
        <v>$AH$975</v>
      </c>
      <c r="R975" s="95" t="str">
        <f ca="1">IF(J974&gt;=12,(MID(Q975,1,1)&amp;MID(Q975,2,4)+1),CELL("address",AI975))</f>
        <v>$AI$975</v>
      </c>
    </row>
    <row r="976" spans="1:15" ht="15" customHeight="1">
      <c r="A976" s="297"/>
      <c r="B976" s="297"/>
      <c r="C976" s="296"/>
      <c r="D976" s="40" t="s">
        <v>24</v>
      </c>
      <c r="E976" s="68">
        <v>0.195</v>
      </c>
      <c r="G976" s="98" t="str">
        <f>CONCATENATE(D976," - ",E976,", ")</f>
        <v>Misc. Aluminium scrap - 0.195, </v>
      </c>
      <c r="H976" s="95"/>
      <c r="I976" s="95"/>
      <c r="J976" s="95"/>
      <c r="K976" s="95"/>
      <c r="L976" s="95"/>
      <c r="M976" s="95"/>
      <c r="N976" s="95"/>
      <c r="O976" s="95"/>
    </row>
    <row r="977" spans="1:8" ht="15" customHeight="1">
      <c r="A977" s="297"/>
      <c r="B977" s="297"/>
      <c r="C977" s="296"/>
      <c r="D977" s="40" t="s">
        <v>41</v>
      </c>
      <c r="E977" s="68">
        <v>0.313</v>
      </c>
      <c r="G977" s="98" t="str">
        <f>CONCATENATE(D977," - ",E977,", ")</f>
        <v>Burnt Aluminium scrap - 0.313, </v>
      </c>
      <c r="H977" s="1"/>
    </row>
    <row r="978" spans="1:8" ht="15" customHeight="1">
      <c r="A978" s="297"/>
      <c r="B978" s="297"/>
      <c r="C978" s="296"/>
      <c r="D978" s="40" t="s">
        <v>37</v>
      </c>
      <c r="E978" s="67">
        <v>0.155</v>
      </c>
      <c r="G978" s="98" t="str">
        <f>CONCATENATE(D978," - ",E978,", ")</f>
        <v>Burnt Cu scrap - 0.155, </v>
      </c>
      <c r="H978" s="1"/>
    </row>
    <row r="979" spans="1:8" ht="15" customHeight="1">
      <c r="A979" s="39"/>
      <c r="B979" s="42"/>
      <c r="C979" s="255"/>
      <c r="D979" s="40"/>
      <c r="E979" s="67"/>
      <c r="H979" s="1"/>
    </row>
    <row r="980" spans="1:8" ht="15" customHeight="1">
      <c r="A980" s="306"/>
      <c r="B980" s="307"/>
      <c r="C980" s="65"/>
      <c r="D980" s="65"/>
      <c r="E980" s="113">
        <f>SUM(E982:E985)</f>
        <v>0.418</v>
      </c>
      <c r="H980" s="1"/>
    </row>
    <row r="981" spans="1:18" ht="15" customHeight="1">
      <c r="A981" s="297" t="s">
        <v>5</v>
      </c>
      <c r="B981" s="297"/>
      <c r="C981" s="63" t="s">
        <v>17</v>
      </c>
      <c r="D981" s="64" t="s">
        <v>18</v>
      </c>
      <c r="E981" s="67" t="s">
        <v>7</v>
      </c>
      <c r="F981" s="95"/>
      <c r="G981" s="159" t="str">
        <f>CONCATENATE("Misc. Healthy parts/ Non Ferrous  Scrap, Lying at ",C982,". Quantity in MT - ")</f>
        <v>Misc. Healthy parts/ Non Ferrous  Scrap, Lying at CS Mohali. Quantity in MT - </v>
      </c>
      <c r="H981" s="295" t="str">
        <f ca="1">CONCATENATE(G981,G982,(INDIRECT(I982)),(INDIRECT(J982)),(INDIRECT(K982)),(INDIRECT(L982)),(INDIRECT(M982)),(INDIRECT(N982)),(INDIRECT(O982)),(INDIRECT(P982)),(INDIRECT(Q982)),(INDIRECT(R982)),".")</f>
        <v>Misc. Healthy parts/ Non Ferrous  Scrap, Lying at CS Mohali. Quantity in MT - Misc. Copper scrap - 0.313, Burnt Cu scrap - 0.041, All Alumn. Conductor Scrap - 0.054, Brass scrap - 0.01, .</v>
      </c>
      <c r="I981" s="95" t="str">
        <f aca="true" ca="1" t="array" ref="I981">CELL("address",INDEX(G981:G994,MATCH(TRUE,ISBLANK(G981:G994),0)))</f>
        <v>$G$986</v>
      </c>
      <c r="J981" s="95">
        <f aca="true" t="array" ref="J981">MATCH(TRUE,ISBLANK(G981:G994),0)</f>
        <v>6</v>
      </c>
      <c r="K981" s="95">
        <f>J981-3</f>
        <v>3</v>
      </c>
      <c r="L981" s="95"/>
      <c r="M981" s="95"/>
      <c r="N981" s="95"/>
      <c r="O981" s="95"/>
      <c r="P981" s="95"/>
      <c r="Q981" s="95"/>
      <c r="R981" s="95"/>
    </row>
    <row r="982" spans="1:18" ht="15" customHeight="1">
      <c r="A982" s="297" t="s">
        <v>39</v>
      </c>
      <c r="B982" s="297"/>
      <c r="C982" s="296" t="s">
        <v>58</v>
      </c>
      <c r="D982" s="40" t="s">
        <v>45</v>
      </c>
      <c r="E982" s="68">
        <v>0.313</v>
      </c>
      <c r="F982" s="95"/>
      <c r="G982" s="98" t="str">
        <f>CONCATENATE(D982," - ",E982,", ")</f>
        <v>Misc. Copper scrap - 0.313, </v>
      </c>
      <c r="H982" s="295"/>
      <c r="I982" s="95" t="str">
        <f ca="1">IF(J981&gt;=3,(MID(I981,2,1)&amp;MID(I981,4,4)-K981),CELL("address",Z982))</f>
        <v>G983</v>
      </c>
      <c r="J982" s="95" t="str">
        <f ca="1">IF(J981&gt;=4,(MID(I982,1,1)&amp;MID(I982,2,4)+1),CELL("address",AA982))</f>
        <v>G984</v>
      </c>
      <c r="K982" s="95" t="str">
        <f ca="1">IF(J981&gt;=5,(MID(J982,1,1)&amp;MID(J982,2,4)+1),CELL("address",AB982))</f>
        <v>G985</v>
      </c>
      <c r="L982" s="95" t="str">
        <f ca="1">IF(J981&gt;=6,(MID(K982,1,1)&amp;MID(K982,2,4)+1),CELL("address",AC982))</f>
        <v>G986</v>
      </c>
      <c r="M982" s="95" t="str">
        <f ca="1">IF(J981&gt;=7,(MID(L982,1,1)&amp;MID(L982,2,4)+1),CELL("address",AD982))</f>
        <v>$AD$982</v>
      </c>
      <c r="N982" s="95" t="str">
        <f ca="1">IF(J981&gt;=8,(MID(M982,1,1)&amp;MID(M982,2,4)+1),CELL("address",AE982))</f>
        <v>$AE$982</v>
      </c>
      <c r="O982" s="95" t="str">
        <f ca="1">IF(J981&gt;=9,(MID(N982,1,1)&amp;MID(N982,2,4)+1),CELL("address",AF982))</f>
        <v>$AF$982</v>
      </c>
      <c r="P982" s="95" t="str">
        <f ca="1">IF(J981&gt;=10,(MID(O982,1,1)&amp;MID(O982,2,4)+1),CELL("address",AG982))</f>
        <v>$AG$982</v>
      </c>
      <c r="Q982" s="95" t="str">
        <f ca="1">IF(J981&gt;=11,(MID(P982,1,1)&amp;MID(P982,2,4)+1),CELL("address",AH982))</f>
        <v>$AH$982</v>
      </c>
      <c r="R982" s="95" t="str">
        <f ca="1">IF(J981&gt;=12,(MID(Q982,1,1)&amp;MID(Q982,2,4)+1),CELL("address",AI982))</f>
        <v>$AI$982</v>
      </c>
    </row>
    <row r="983" spans="1:15" ht="15" customHeight="1">
      <c r="A983" s="297"/>
      <c r="B983" s="297"/>
      <c r="C983" s="296"/>
      <c r="D983" s="39" t="s">
        <v>37</v>
      </c>
      <c r="E983" s="68">
        <v>0.041</v>
      </c>
      <c r="G983" s="98" t="str">
        <f>CONCATENATE(D983," - ",E983,", ")</f>
        <v>Burnt Cu scrap - 0.041, </v>
      </c>
      <c r="H983" s="95"/>
      <c r="I983" s="95"/>
      <c r="J983" s="95"/>
      <c r="K983" s="95"/>
      <c r="L983" s="95"/>
      <c r="M983" s="95"/>
      <c r="N983" s="95"/>
      <c r="O983" s="95"/>
    </row>
    <row r="984" spans="1:8" ht="15" customHeight="1">
      <c r="A984" s="297"/>
      <c r="B984" s="297"/>
      <c r="C984" s="296"/>
      <c r="D984" s="44" t="s">
        <v>32</v>
      </c>
      <c r="E984" s="68">
        <v>0.054</v>
      </c>
      <c r="G984" s="98" t="str">
        <f>CONCATENATE(D984," - ",E984,", ")</f>
        <v>All Alumn. Conductor Scrap - 0.054, </v>
      </c>
      <c r="H984" s="1"/>
    </row>
    <row r="985" spans="1:8" ht="15" customHeight="1">
      <c r="A985" s="297"/>
      <c r="B985" s="297"/>
      <c r="C985" s="296"/>
      <c r="D985" s="40" t="s">
        <v>23</v>
      </c>
      <c r="E985" s="68">
        <v>0.01</v>
      </c>
      <c r="F985" s="95"/>
      <c r="G985" s="98" t="str">
        <f>CONCATENATE(D985," - ",E985,", ")</f>
        <v>Brass scrap - 0.01, </v>
      </c>
      <c r="H985" s="1"/>
    </row>
    <row r="986" spans="1:15" ht="15" customHeight="1">
      <c r="A986" s="39"/>
      <c r="B986" s="42"/>
      <c r="C986" s="255"/>
      <c r="D986" s="40"/>
      <c r="E986" s="68"/>
      <c r="F986" s="177"/>
      <c r="G986" s="95"/>
      <c r="H986" s="95"/>
      <c r="I986" s="95"/>
      <c r="J986" s="95"/>
      <c r="K986" s="95"/>
      <c r="L986" s="95"/>
      <c r="M986" s="95"/>
      <c r="N986" s="95"/>
      <c r="O986" s="95"/>
    </row>
    <row r="987" spans="1:15" ht="15" customHeight="1">
      <c r="A987" s="304"/>
      <c r="B987" s="305"/>
      <c r="C987" s="255"/>
      <c r="D987" s="40"/>
      <c r="E987" s="113">
        <f>E989</f>
        <v>0.092</v>
      </c>
      <c r="F987" s="115"/>
      <c r="G987" s="95"/>
      <c r="H987" s="95"/>
      <c r="I987" s="95"/>
      <c r="J987" s="95"/>
      <c r="K987" s="95"/>
      <c r="L987" s="95"/>
      <c r="M987" s="95"/>
      <c r="N987" s="95"/>
      <c r="O987" s="95"/>
    </row>
    <row r="988" spans="1:18" ht="15" customHeight="1">
      <c r="A988" s="297" t="s">
        <v>5</v>
      </c>
      <c r="B988" s="297"/>
      <c r="C988" s="63" t="s">
        <v>17</v>
      </c>
      <c r="D988" s="64" t="s">
        <v>18</v>
      </c>
      <c r="E988" s="67" t="s">
        <v>7</v>
      </c>
      <c r="G988" s="159" t="str">
        <f>CONCATENATE("Misc. Healthy parts/ Non Ferrous  Scrap, Lying at ",C989,". Quantity in MT - ")</f>
        <v>Misc. Healthy parts/ Non Ferrous  Scrap, Lying at OL store Patran. Quantity in MT - </v>
      </c>
      <c r="H988" s="295" t="str">
        <f ca="1">CONCATENATE(G988,G989,(INDIRECT(I989)),(INDIRECT(J989)),(INDIRECT(K989)),(INDIRECT(L989)),(INDIRECT(M989)),(INDIRECT(N989)),(INDIRECT(O989)),(INDIRECT(P989)),(INDIRECT(Q989)),(INDIRECT(R989)),".")</f>
        <v>Misc. Healthy parts/ Non Ferrous  Scrap, Lying at OL store Patran. Quantity in MT - Misc. Copper scrap - 0.092, .</v>
      </c>
      <c r="I988" s="95" t="str">
        <f aca="true" ca="1" t="array" ref="I988">CELL("address",INDEX(G988:G1001,MATCH(TRUE,ISBLANK(G988:G1001),0)))</f>
        <v>$G$990</v>
      </c>
      <c r="J988" s="95">
        <f aca="true" t="array" ref="J988">MATCH(TRUE,ISBLANK(G988:G1001),0)</f>
        <v>3</v>
      </c>
      <c r="K988" s="95">
        <f>J988-3</f>
        <v>0</v>
      </c>
      <c r="L988" s="95"/>
      <c r="M988" s="95"/>
      <c r="N988" s="95"/>
      <c r="O988" s="95"/>
      <c r="P988" s="95"/>
      <c r="Q988" s="95"/>
      <c r="R988" s="95"/>
    </row>
    <row r="989" spans="1:18" ht="15" customHeight="1">
      <c r="A989" s="297" t="s">
        <v>40</v>
      </c>
      <c r="B989" s="297"/>
      <c r="C989" s="255" t="s">
        <v>97</v>
      </c>
      <c r="D989" s="40" t="s">
        <v>45</v>
      </c>
      <c r="E989" s="68">
        <v>0.092</v>
      </c>
      <c r="G989" s="98" t="str">
        <f>CONCATENATE(D989," - ",E989,", ")</f>
        <v>Misc. Copper scrap - 0.092, </v>
      </c>
      <c r="H989" s="295"/>
      <c r="I989" s="95" t="str">
        <f ca="1">IF(J988&gt;=3,(MID(I988,2,1)&amp;MID(I988,4,4)-K988),CELL("address",Z989))</f>
        <v>G990</v>
      </c>
      <c r="J989" s="95" t="str">
        <f ca="1">IF(J988&gt;=4,(MID(I989,1,1)&amp;MID(I989,2,4)+1),CELL("address",AA989))</f>
        <v>$AA$989</v>
      </c>
      <c r="K989" s="95" t="str">
        <f ca="1">IF(J988&gt;=5,(MID(J989,1,1)&amp;MID(J989,2,4)+1),CELL("address",AB989))</f>
        <v>$AB$989</v>
      </c>
      <c r="L989" s="95" t="str">
        <f ca="1">IF(J988&gt;=6,(MID(K989,1,1)&amp;MID(K989,2,4)+1),CELL("address",AC989))</f>
        <v>$AC$989</v>
      </c>
      <c r="M989" s="95" t="str">
        <f ca="1">IF(J988&gt;=7,(MID(L989,1,1)&amp;MID(L989,2,4)+1),CELL("address",AD989))</f>
        <v>$AD$989</v>
      </c>
      <c r="N989" s="95" t="str">
        <f ca="1">IF(J988&gt;=8,(MID(M989,1,1)&amp;MID(M989,2,4)+1),CELL("address",AE989))</f>
        <v>$AE$989</v>
      </c>
      <c r="O989" s="95" t="str">
        <f ca="1">IF(J988&gt;=9,(MID(N989,1,1)&amp;MID(N989,2,4)+1),CELL("address",AF989))</f>
        <v>$AF$989</v>
      </c>
      <c r="P989" s="95" t="str">
        <f ca="1">IF(J988&gt;=10,(MID(O989,1,1)&amp;MID(O989,2,4)+1),CELL("address",AG989))</f>
        <v>$AG$989</v>
      </c>
      <c r="Q989" s="95" t="str">
        <f ca="1">IF(J988&gt;=11,(MID(P989,1,1)&amp;MID(P989,2,4)+1),CELL("address",AH989))</f>
        <v>$AH$989</v>
      </c>
      <c r="R989" s="95" t="str">
        <f ca="1">IF(J988&gt;=12,(MID(Q989,1,1)&amp;MID(Q989,2,4)+1),CELL("address",AI989))</f>
        <v>$AI$989</v>
      </c>
    </row>
    <row r="990" spans="1:15" ht="15" customHeight="1">
      <c r="A990" s="49"/>
      <c r="B990" s="58"/>
      <c r="C990" s="267"/>
      <c r="D990" s="40"/>
      <c r="E990" s="45"/>
      <c r="F990" s="115"/>
      <c r="H990" s="1"/>
      <c r="I990" s="95"/>
      <c r="J990" s="95"/>
      <c r="K990" s="95"/>
      <c r="L990" s="95"/>
      <c r="M990" s="95"/>
      <c r="N990" s="95"/>
      <c r="O990" s="95"/>
    </row>
    <row r="991" spans="1:8" ht="15" customHeight="1">
      <c r="A991" s="306"/>
      <c r="B991" s="307"/>
      <c r="C991" s="65"/>
      <c r="D991" s="65"/>
      <c r="E991" s="66">
        <f>SUM(E993:E1000)</f>
        <v>4.923</v>
      </c>
      <c r="F991" s="115"/>
      <c r="H991" s="1"/>
    </row>
    <row r="992" spans="1:18" ht="15" customHeight="1">
      <c r="A992" s="298" t="s">
        <v>5</v>
      </c>
      <c r="B992" s="299"/>
      <c r="C992" s="63" t="s">
        <v>17</v>
      </c>
      <c r="D992" s="64" t="s">
        <v>18</v>
      </c>
      <c r="E992" s="67" t="s">
        <v>7</v>
      </c>
      <c r="G992" s="159" t="str">
        <f>CONCATENATE("Misc. Healthy parts/ Non Ferrous  Scrap, Lying at ",C993,". Quantity in MT - ")</f>
        <v>Misc. Healthy parts/ Non Ferrous  Scrap, Lying at CS Kotkapura. Quantity in MT - </v>
      </c>
      <c r="H992" s="295" t="str">
        <f ca="1">CONCATENATE(G992,G993,(INDIRECT(I993)),(INDIRECT(J993)),(INDIRECT(K993)),(INDIRECT(L993)),(INDIRECT(M993)),(INDIRECT(N993)),(INDIRECT(O993)),(INDIRECT(P993)),(INDIRECT(Q993)),(INDIRECT(R993)),".")</f>
        <v>Misc. Healthy parts/ Non Ferrous  Scrap, Lying at CS Kotkapura. Quantity in MT - Brass scrap - 4.046, Misc. Copper scrap - 0.066, Burnt Cu scrap - 0.325, Misc. Aluminium scrap - 0.205, Burnt Aluminium scrap - 0.055, All Alum scrap - 0.09, Alu scrap of damaged T/F accessories - 0.096, Copper scrap - 0.04, .</v>
      </c>
      <c r="I992" s="95" t="str">
        <f aca="true" ca="1" t="array" ref="I992">CELL("address",INDEX(G992:G1013,MATCH(TRUE,ISBLANK(G992:G1013),0)))</f>
        <v>$G$1001</v>
      </c>
      <c r="J992" s="95">
        <f aca="true" t="array" ref="J992">MATCH(TRUE,ISBLANK(G992:G1013),0)</f>
        <v>10</v>
      </c>
      <c r="K992" s="95">
        <f>J992-3</f>
        <v>7</v>
      </c>
      <c r="L992" s="95"/>
      <c r="M992" s="95"/>
      <c r="N992" s="95"/>
      <c r="O992" s="95"/>
      <c r="P992" s="95"/>
      <c r="Q992" s="95"/>
      <c r="R992" s="95"/>
    </row>
    <row r="993" spans="1:18" ht="15" customHeight="1">
      <c r="A993" s="297" t="s">
        <v>76</v>
      </c>
      <c r="B993" s="297"/>
      <c r="C993" s="296" t="s">
        <v>43</v>
      </c>
      <c r="D993" s="40" t="s">
        <v>23</v>
      </c>
      <c r="E993" s="68">
        <v>4.046</v>
      </c>
      <c r="G993" s="98" t="str">
        <f aca="true" t="shared" si="5" ref="G993:G1000">CONCATENATE(D993," - ",E993,", ")</f>
        <v>Brass scrap - 4.046, </v>
      </c>
      <c r="H993" s="295"/>
      <c r="I993" s="95" t="str">
        <f ca="1">IF(J992&gt;=3,(MID(I992,2,1)&amp;MID(I992,4,4)-K992),CELL("address",Z993))</f>
        <v>G994</v>
      </c>
      <c r="J993" s="95" t="str">
        <f ca="1">IF(J992&gt;=4,(MID(I993,1,1)&amp;MID(I993,2,4)+1),CELL("address",AA993))</f>
        <v>G995</v>
      </c>
      <c r="K993" s="95" t="str">
        <f ca="1">IF(J992&gt;=5,(MID(J993,1,1)&amp;MID(J993,2,4)+1),CELL("address",AB993))</f>
        <v>G996</v>
      </c>
      <c r="L993" s="95" t="str">
        <f ca="1">IF(J992&gt;=6,(MID(K993,1,1)&amp;MID(K993,2,4)+1),CELL("address",AC993))</f>
        <v>G997</v>
      </c>
      <c r="M993" s="95" t="str">
        <f ca="1">IF(J992&gt;=7,(MID(L993,1,1)&amp;MID(L993,2,4)+1),CELL("address",AD993))</f>
        <v>G998</v>
      </c>
      <c r="N993" s="95" t="str">
        <f ca="1">IF(J992&gt;=8,(MID(M993,1,1)&amp;MID(M993,2,4)+1),CELL("address",AE993))</f>
        <v>G999</v>
      </c>
      <c r="O993" s="95" t="str">
        <f ca="1">IF(J992&gt;=9,(MID(N993,1,1)&amp;MID(N993,2,4)+1),CELL("address",AF993))</f>
        <v>G1000</v>
      </c>
      <c r="P993" s="95" t="str">
        <f ca="1">IF(J992&gt;=10,(MID(O993,1,1)&amp;MID(O993,2,4)+1),CELL("address",AG993))</f>
        <v>G1001</v>
      </c>
      <c r="Q993" s="95" t="str">
        <f ca="1">IF(J992&gt;=11,(MID(P993,1,1)&amp;MID(P993,2,4)+1),CELL("address",AH993))</f>
        <v>$AH$993</v>
      </c>
      <c r="R993" s="95" t="str">
        <f ca="1">IF(J992&gt;=12,(MID(Q993,1,1)&amp;MID(Q993,2,4)+1),CELL("address",AI993))</f>
        <v>$AI$993</v>
      </c>
    </row>
    <row r="994" spans="1:15" ht="15" customHeight="1">
      <c r="A994" s="297"/>
      <c r="B994" s="297"/>
      <c r="C994" s="296"/>
      <c r="D994" s="40" t="s">
        <v>45</v>
      </c>
      <c r="E994" s="68">
        <v>0.066</v>
      </c>
      <c r="G994" s="98" t="str">
        <f t="shared" si="5"/>
        <v>Misc. Copper scrap - 0.066, </v>
      </c>
      <c r="H994" s="1"/>
      <c r="I994" s="95"/>
      <c r="J994" s="95"/>
      <c r="K994" s="95"/>
      <c r="L994" s="95"/>
      <c r="M994" s="95"/>
      <c r="N994" s="95"/>
      <c r="O994" s="95"/>
    </row>
    <row r="995" spans="1:8" ht="15" customHeight="1">
      <c r="A995" s="297"/>
      <c r="B995" s="297"/>
      <c r="C995" s="296"/>
      <c r="D995" s="39" t="s">
        <v>37</v>
      </c>
      <c r="E995" s="68">
        <v>0.325</v>
      </c>
      <c r="G995" s="98" t="str">
        <f t="shared" si="5"/>
        <v>Burnt Cu scrap - 0.325, </v>
      </c>
      <c r="H995" s="1"/>
    </row>
    <row r="996" spans="1:8" ht="15" customHeight="1">
      <c r="A996" s="297"/>
      <c r="B996" s="297"/>
      <c r="C996" s="296"/>
      <c r="D996" s="40" t="s">
        <v>24</v>
      </c>
      <c r="E996" s="68">
        <v>0.205</v>
      </c>
      <c r="F996" s="95"/>
      <c r="G996" s="98" t="str">
        <f t="shared" si="5"/>
        <v>Misc. Aluminium scrap - 0.205, </v>
      </c>
      <c r="H996" s="1"/>
    </row>
    <row r="997" spans="1:15" ht="15" customHeight="1">
      <c r="A997" s="297"/>
      <c r="B997" s="297"/>
      <c r="C997" s="296"/>
      <c r="D997" s="39" t="s">
        <v>41</v>
      </c>
      <c r="E997" s="68">
        <v>0.055</v>
      </c>
      <c r="F997" s="95"/>
      <c r="G997" s="98" t="str">
        <f t="shared" si="5"/>
        <v>Burnt Aluminium scrap - 0.055, </v>
      </c>
      <c r="H997" s="95"/>
      <c r="I997" s="95"/>
      <c r="J997" s="95"/>
      <c r="K997" s="95"/>
      <c r="L997" s="95"/>
      <c r="M997" s="95"/>
      <c r="N997" s="95"/>
      <c r="O997" s="95"/>
    </row>
    <row r="998" spans="1:15" ht="15" customHeight="1">
      <c r="A998" s="297"/>
      <c r="B998" s="297"/>
      <c r="C998" s="296"/>
      <c r="D998" s="39" t="s">
        <v>308</v>
      </c>
      <c r="E998" s="68">
        <v>0.09</v>
      </c>
      <c r="G998" s="98" t="str">
        <f t="shared" si="5"/>
        <v>All Alum scrap - 0.09, </v>
      </c>
      <c r="H998" s="95"/>
      <c r="I998" s="95"/>
      <c r="J998" s="95"/>
      <c r="K998" s="95"/>
      <c r="L998" s="95"/>
      <c r="M998" s="95"/>
      <c r="N998" s="95"/>
      <c r="O998" s="95"/>
    </row>
    <row r="999" spans="1:8" ht="15" customHeight="1">
      <c r="A999" s="297"/>
      <c r="B999" s="297"/>
      <c r="C999" s="296"/>
      <c r="D999" s="39" t="s">
        <v>309</v>
      </c>
      <c r="E999" s="68">
        <v>0.096</v>
      </c>
      <c r="G999" s="98" t="str">
        <f t="shared" si="5"/>
        <v>Alu scrap of damaged T/F accessories - 0.096, </v>
      </c>
      <c r="H999" s="1"/>
    </row>
    <row r="1000" spans="1:8" ht="15" customHeight="1">
      <c r="A1000" s="297"/>
      <c r="B1000" s="297"/>
      <c r="C1000" s="296"/>
      <c r="D1000" s="39" t="s">
        <v>310</v>
      </c>
      <c r="E1000" s="68">
        <v>0.04</v>
      </c>
      <c r="G1000" s="98" t="str">
        <f t="shared" si="5"/>
        <v>Copper scrap - 0.04, </v>
      </c>
      <c r="H1000" s="1"/>
    </row>
    <row r="1001" spans="1:8" ht="15" customHeight="1">
      <c r="A1001" s="49"/>
      <c r="B1001" s="58"/>
      <c r="C1001" s="267"/>
      <c r="D1001" s="39"/>
      <c r="E1001" s="68"/>
      <c r="F1001" s="95"/>
      <c r="H1001" s="1"/>
    </row>
    <row r="1002" spans="1:15" ht="15" customHeight="1">
      <c r="A1002" s="49"/>
      <c r="B1002" s="58"/>
      <c r="C1002" s="267"/>
      <c r="D1002" s="44"/>
      <c r="E1002" s="66">
        <f>SUM(E1004:E1005)</f>
        <v>0.648</v>
      </c>
      <c r="F1002" s="95"/>
      <c r="G1002" s="95"/>
      <c r="H1002" s="95"/>
      <c r="I1002" s="95"/>
      <c r="J1002" s="95"/>
      <c r="K1002" s="95"/>
      <c r="L1002" s="95"/>
      <c r="M1002" s="95"/>
      <c r="N1002" s="95"/>
      <c r="O1002" s="95"/>
    </row>
    <row r="1003" spans="1:18" ht="15" customHeight="1">
      <c r="A1003" s="297" t="s">
        <v>5</v>
      </c>
      <c r="B1003" s="297"/>
      <c r="C1003" s="63" t="s">
        <v>17</v>
      </c>
      <c r="D1003" s="64" t="s">
        <v>18</v>
      </c>
      <c r="E1003" s="63" t="s">
        <v>7</v>
      </c>
      <c r="G1003" s="159" t="str">
        <f>CONCATENATE("Misc. Healthy parts/ Non Ferrous  Scrap, Lying at ",C1004,". Quantity in MT - ")</f>
        <v>Misc. Healthy parts/ Non Ferrous  Scrap, Lying at OL store Malerkotla. Quantity in MT - </v>
      </c>
      <c r="H1003" s="295" t="str">
        <f ca="1">CONCATENATE(G1003,G1004,(INDIRECT(I1004)),(INDIRECT(J1004)),(INDIRECT(K1004)),(INDIRECT(L1004)),(INDIRECT(M1004)),(INDIRECT(N1004)),(INDIRECT(O1004)),(INDIRECT(P1004)),(INDIRECT(Q1004)),(INDIRECT(R1004)),".")</f>
        <v>Misc. Healthy parts/ Non Ferrous  Scrap, Lying at OL store Malerkotla. Quantity in MT - Misc. Alumn. Scrap - 0.028, Misc. copper scrap - 0.62, .</v>
      </c>
      <c r="I1003" s="95" t="str">
        <f aca="true" ca="1" t="array" ref="I1003">CELL("address",INDEX(G1003:G1024,MATCH(TRUE,ISBLANK(G1003:G1024),0)))</f>
        <v>$G$1006</v>
      </c>
      <c r="J1003" s="95">
        <f aca="true" t="array" ref="J1003">MATCH(TRUE,ISBLANK(G1003:G1024),0)</f>
        <v>4</v>
      </c>
      <c r="K1003" s="95">
        <f>J1003-3</f>
        <v>1</v>
      </c>
      <c r="L1003" s="95"/>
      <c r="M1003" s="95"/>
      <c r="N1003" s="95"/>
      <c r="O1003" s="95"/>
      <c r="P1003" s="95"/>
      <c r="Q1003" s="95"/>
      <c r="R1003" s="95"/>
    </row>
    <row r="1004" spans="1:18" ht="15" customHeight="1">
      <c r="A1004" s="298" t="s">
        <v>425</v>
      </c>
      <c r="B1004" s="299"/>
      <c r="C1004" s="314" t="s">
        <v>112</v>
      </c>
      <c r="D1004" s="59" t="s">
        <v>31</v>
      </c>
      <c r="E1004" s="46">
        <v>0.028</v>
      </c>
      <c r="G1004" s="98" t="str">
        <f>CONCATENATE(D1004," - ",E1004,", ")</f>
        <v>Misc. Alumn. Scrap - 0.028, </v>
      </c>
      <c r="H1004" s="295"/>
      <c r="I1004" s="95" t="str">
        <f ca="1">IF(J1003&gt;=3,(MID(I1003,2,1)&amp;MID(I1003,4,4)-K1003),CELL("address",Z1004))</f>
        <v>G1005</v>
      </c>
      <c r="J1004" s="95" t="str">
        <f ca="1">IF(J1003&gt;=4,(MID(I1004,1,1)&amp;MID(I1004,2,4)+1),CELL("address",AA1004))</f>
        <v>G1006</v>
      </c>
      <c r="K1004" s="95" t="str">
        <f ca="1">IF(J1003&gt;=5,(MID(J1004,1,1)&amp;MID(J1004,2,4)+1),CELL("address",AB1004))</f>
        <v>$AB$1004</v>
      </c>
      <c r="L1004" s="95" t="str">
        <f ca="1">IF(J1003&gt;=6,(MID(K1004,1,1)&amp;MID(K1004,2,4)+1),CELL("address",AC1004))</f>
        <v>$AC$1004</v>
      </c>
      <c r="M1004" s="95" t="str">
        <f ca="1">IF(J1003&gt;=7,(MID(L1004,1,1)&amp;MID(L1004,2,4)+1),CELL("address",AD1004))</f>
        <v>$AD$1004</v>
      </c>
      <c r="N1004" s="95" t="str">
        <f ca="1">IF(J1003&gt;=8,(MID(M1004,1,1)&amp;MID(M1004,2,4)+1),CELL("address",AE1004))</f>
        <v>$AE$1004</v>
      </c>
      <c r="O1004" s="95" t="str">
        <f ca="1">IF(J1003&gt;=9,(MID(N1004,1,1)&amp;MID(N1004,2,4)+1),CELL("address",AF1004))</f>
        <v>$AF$1004</v>
      </c>
      <c r="P1004" s="95" t="str">
        <f ca="1">IF(J1003&gt;=10,(MID(O1004,1,1)&amp;MID(O1004,2,4)+1),CELL("address",AG1004))</f>
        <v>$AG$1004</v>
      </c>
      <c r="Q1004" s="95" t="str">
        <f ca="1">IF(J1003&gt;=11,(MID(P1004,1,1)&amp;MID(P1004,2,4)+1),CELL("address",AH1004))</f>
        <v>$AH$1004</v>
      </c>
      <c r="R1004" s="95" t="str">
        <f ca="1">IF(J1003&gt;=12,(MID(Q1004,1,1)&amp;MID(Q1004,2,4)+1),CELL("address",AI1004))</f>
        <v>$AI$1004</v>
      </c>
    </row>
    <row r="1005" spans="1:15" ht="15" customHeight="1">
      <c r="A1005" s="302"/>
      <c r="B1005" s="303"/>
      <c r="C1005" s="316"/>
      <c r="D1005" s="59" t="s">
        <v>107</v>
      </c>
      <c r="E1005" s="63">
        <v>0.62</v>
      </c>
      <c r="G1005" s="98" t="str">
        <f>CONCATENATE(D1005," - ",E1005,", ")</f>
        <v>Misc. copper scrap - 0.62, </v>
      </c>
      <c r="H1005" s="1"/>
      <c r="I1005" s="95"/>
      <c r="J1005" s="95"/>
      <c r="K1005" s="95"/>
      <c r="L1005" s="95"/>
      <c r="M1005" s="95"/>
      <c r="N1005" s="95"/>
      <c r="O1005" s="95"/>
    </row>
    <row r="1006" spans="1:8" ht="15" customHeight="1">
      <c r="A1006" s="304"/>
      <c r="B1006" s="305"/>
      <c r="C1006" s="255"/>
      <c r="D1006" s="59"/>
      <c r="E1006" s="63"/>
      <c r="F1006" s="95"/>
      <c r="H1006" s="1"/>
    </row>
    <row r="1007" spans="1:15" ht="15" customHeight="1">
      <c r="A1007" s="306"/>
      <c r="B1007" s="307"/>
      <c r="C1007" s="65"/>
      <c r="D1007" s="65"/>
      <c r="E1007" s="66">
        <f>SUM(E1009:E1010)</f>
        <v>0.10800000000000001</v>
      </c>
      <c r="F1007" s="95"/>
      <c r="G1007" s="95"/>
      <c r="H1007" s="95"/>
      <c r="I1007" s="95"/>
      <c r="J1007" s="95"/>
      <c r="K1007" s="95"/>
      <c r="L1007" s="95"/>
      <c r="M1007" s="95"/>
      <c r="N1007" s="95"/>
      <c r="O1007" s="95"/>
    </row>
    <row r="1008" spans="1:18" ht="15" customHeight="1">
      <c r="A1008" s="297" t="s">
        <v>5</v>
      </c>
      <c r="B1008" s="297"/>
      <c r="C1008" s="63" t="s">
        <v>17</v>
      </c>
      <c r="D1008" s="64" t="s">
        <v>18</v>
      </c>
      <c r="E1008" s="63" t="s">
        <v>7</v>
      </c>
      <c r="G1008" s="159" t="str">
        <f>CONCATENATE("Misc. Healthy parts/ Non Ferrous  Scrap, Lying at ",C1009,". Quantity in MT - ")</f>
        <v>Misc. Healthy parts/ Non Ferrous  Scrap, Lying at TRY Malerkotla. Quantity in MT - </v>
      </c>
      <c r="H1008" s="295" t="str">
        <f ca="1">CONCATENATE(G1008,G1009,(INDIRECT(I1009)),(INDIRECT(J1009)),(INDIRECT(K1009)),(INDIRECT(L1009)),(INDIRECT(M1009)),(INDIRECT(N1009)),(INDIRECT(O1009)),(INDIRECT(P1009)),(INDIRECT(Q1009)),(INDIRECT(R1009)),".")</f>
        <v>Misc. Healthy parts/ Non Ferrous  Scrap, Lying at TRY Malerkotla. Quantity in MT - Brass scrap - 0.101, Misc. Alumn. Scrap - 0.007, .</v>
      </c>
      <c r="I1008" s="95" t="str">
        <f aca="true" ca="1" t="array" ref="I1008">CELL("address",INDEX(G1008:G1029,MATCH(TRUE,ISBLANK(G1008:G1029),0)))</f>
        <v>$G$1011</v>
      </c>
      <c r="J1008" s="95">
        <f aca="true" t="array" ref="J1008">MATCH(TRUE,ISBLANK(G1008:G1029),0)</f>
        <v>4</v>
      </c>
      <c r="K1008" s="95">
        <f>J1008-3</f>
        <v>1</v>
      </c>
      <c r="L1008" s="95"/>
      <c r="M1008" s="95"/>
      <c r="N1008" s="95"/>
      <c r="O1008" s="95"/>
      <c r="P1008" s="95"/>
      <c r="Q1008" s="95"/>
      <c r="R1008" s="95"/>
    </row>
    <row r="1009" spans="1:18" ht="15" customHeight="1">
      <c r="A1009" s="297" t="s">
        <v>44</v>
      </c>
      <c r="B1009" s="297"/>
      <c r="C1009" s="296" t="s">
        <v>28</v>
      </c>
      <c r="D1009" s="44" t="s">
        <v>23</v>
      </c>
      <c r="E1009" s="44">
        <v>0.101</v>
      </c>
      <c r="G1009" s="98" t="str">
        <f>CONCATENATE(D1009," - ",E1009,", ")</f>
        <v>Brass scrap - 0.101, </v>
      </c>
      <c r="H1009" s="295"/>
      <c r="I1009" s="95" t="str">
        <f ca="1">IF(J1008&gt;=3,(MID(I1008,2,1)&amp;MID(I1008,4,4)-K1008),CELL("address",Z1009))</f>
        <v>G1010</v>
      </c>
      <c r="J1009" s="95" t="str">
        <f ca="1">IF(J1008&gt;=4,(MID(I1009,1,1)&amp;MID(I1009,2,4)+1),CELL("address",AA1009))</f>
        <v>G1011</v>
      </c>
      <c r="K1009" s="95" t="str">
        <f ca="1">IF(J1008&gt;=5,(MID(J1009,1,1)&amp;MID(J1009,2,4)+1),CELL("address",AB1009))</f>
        <v>$AB$1009</v>
      </c>
      <c r="L1009" s="95" t="str">
        <f ca="1">IF(J1008&gt;=6,(MID(K1009,1,1)&amp;MID(K1009,2,4)+1),CELL("address",AC1009))</f>
        <v>$AC$1009</v>
      </c>
      <c r="M1009" s="95" t="str">
        <f ca="1">IF(J1008&gt;=7,(MID(L1009,1,1)&amp;MID(L1009,2,4)+1),CELL("address",AD1009))</f>
        <v>$AD$1009</v>
      </c>
      <c r="N1009" s="95" t="str">
        <f ca="1">IF(J1008&gt;=8,(MID(M1009,1,1)&amp;MID(M1009,2,4)+1),CELL("address",AE1009))</f>
        <v>$AE$1009</v>
      </c>
      <c r="O1009" s="95" t="str">
        <f ca="1">IF(J1008&gt;=9,(MID(N1009,1,1)&amp;MID(N1009,2,4)+1),CELL("address",AF1009))</f>
        <v>$AF$1009</v>
      </c>
      <c r="P1009" s="95" t="str">
        <f ca="1">IF(J1008&gt;=10,(MID(O1009,1,1)&amp;MID(O1009,2,4)+1),CELL("address",AG1009))</f>
        <v>$AG$1009</v>
      </c>
      <c r="Q1009" s="95" t="str">
        <f ca="1">IF(J1008&gt;=11,(MID(P1009,1,1)&amp;MID(P1009,2,4)+1),CELL("address",AH1009))</f>
        <v>$AH$1009</v>
      </c>
      <c r="R1009" s="95" t="str">
        <f ca="1">IF(J1008&gt;=12,(MID(Q1009,1,1)&amp;MID(Q1009,2,4)+1),CELL("address",AI1009))</f>
        <v>$AI$1009</v>
      </c>
    </row>
    <row r="1010" spans="1:15" ht="15" customHeight="1">
      <c r="A1010" s="297"/>
      <c r="B1010" s="297"/>
      <c r="C1010" s="296"/>
      <c r="D1010" s="44" t="s">
        <v>31</v>
      </c>
      <c r="E1010" s="63">
        <v>0.007</v>
      </c>
      <c r="G1010" s="98" t="str">
        <f>CONCATENATE(D1010," - ",E1010,", ")</f>
        <v>Misc. Alumn. Scrap - 0.007, </v>
      </c>
      <c r="H1010" s="1"/>
      <c r="I1010" s="95"/>
      <c r="J1010" s="95"/>
      <c r="K1010" s="95"/>
      <c r="L1010" s="95"/>
      <c r="M1010" s="95"/>
      <c r="N1010" s="95"/>
      <c r="O1010" s="95"/>
    </row>
    <row r="1011" spans="1:8" ht="15" customHeight="1">
      <c r="A1011" s="304"/>
      <c r="B1011" s="305"/>
      <c r="C1011" s="255"/>
      <c r="D1011" s="44"/>
      <c r="E1011" s="63"/>
      <c r="H1011" s="1"/>
    </row>
    <row r="1012" spans="1:8" ht="15" customHeight="1">
      <c r="A1012" s="306"/>
      <c r="B1012" s="307"/>
      <c r="C1012" s="65"/>
      <c r="D1012" s="65"/>
      <c r="E1012" s="66">
        <f>SUM(E1014:E1018)</f>
        <v>2.116</v>
      </c>
      <c r="H1012" s="1"/>
    </row>
    <row r="1013" spans="1:18" ht="15" customHeight="1">
      <c r="A1013" s="304" t="s">
        <v>5</v>
      </c>
      <c r="B1013" s="305"/>
      <c r="C1013" s="63" t="s">
        <v>17</v>
      </c>
      <c r="D1013" s="64" t="s">
        <v>18</v>
      </c>
      <c r="E1013" s="63" t="s">
        <v>7</v>
      </c>
      <c r="G1013" s="159" t="str">
        <f>CONCATENATE("Misc. Healthy parts/ Non Ferrous  Scrap, Lying at ",C1014,". Quantity in MT - ")</f>
        <v>Misc. Healthy parts/ Non Ferrous  Scrap, Lying at TRY Patran. Quantity in MT - </v>
      </c>
      <c r="H1013" s="295" t="str">
        <f ca="1">CONCATENATE(G1013,G1014,(INDIRECT(I1014)),(INDIRECT(J1014)),(INDIRECT(K1014)),(INDIRECT(L1014)),(INDIRECT(M1014)),(INDIRECT(N1014)),(INDIRECT(O1014)),(INDIRECT(P1014)),(INDIRECT(Q1014)),(INDIRECT(R1014)),".")</f>
        <v>Misc. Healthy parts/ Non Ferrous  Scrap, Lying at TRY Patran. Quantity in MT - Brass scrap - 0.921, Misc. Aluminium scrap - 0.119, Burnt Cu scrap - 0.04, Ms Nuts &amp; Bolts - 0.9, Iron scrap - 0.136, .</v>
      </c>
      <c r="I1013" s="95" t="str">
        <f aca="true" ca="1" t="array" ref="I1013">CELL("address",INDEX(G1013:G1029,MATCH(TRUE,ISBLANK(G1013:G1029),0)))</f>
        <v>$G$1019</v>
      </c>
      <c r="J1013" s="95">
        <f aca="true" t="array" ref="J1013">MATCH(TRUE,ISBLANK(G1013:G1029),0)</f>
        <v>7</v>
      </c>
      <c r="K1013" s="95">
        <f>J1013-3</f>
        <v>4</v>
      </c>
      <c r="L1013" s="95"/>
      <c r="M1013" s="95"/>
      <c r="N1013" s="95"/>
      <c r="O1013" s="95"/>
      <c r="P1013" s="95"/>
      <c r="Q1013" s="95"/>
      <c r="R1013" s="95"/>
    </row>
    <row r="1014" spans="1:18" ht="15" customHeight="1">
      <c r="A1014" s="297" t="s">
        <v>52</v>
      </c>
      <c r="B1014" s="297"/>
      <c r="C1014" s="314" t="s">
        <v>130</v>
      </c>
      <c r="D1014" s="40" t="s">
        <v>23</v>
      </c>
      <c r="E1014" s="45">
        <v>0.921</v>
      </c>
      <c r="F1014" s="95"/>
      <c r="G1014" s="98" t="str">
        <f>CONCATENATE(D1014," - ",E1014,", ")</f>
        <v>Brass scrap - 0.921, </v>
      </c>
      <c r="H1014" s="295"/>
      <c r="I1014" s="95" t="str">
        <f ca="1">IF(J1013&gt;=3,(MID(I1013,2,1)&amp;MID(I1013,4,4)-K1013),CELL("address",Z1014))</f>
        <v>G1015</v>
      </c>
      <c r="J1014" s="95" t="str">
        <f ca="1">IF(J1013&gt;=4,(MID(I1014,1,1)&amp;MID(I1014,2,4)+1),CELL("address",AA1014))</f>
        <v>G1016</v>
      </c>
      <c r="K1014" s="95" t="str">
        <f ca="1">IF(J1013&gt;=5,(MID(J1014,1,1)&amp;MID(J1014,2,4)+1),CELL("address",AB1014))</f>
        <v>G1017</v>
      </c>
      <c r="L1014" s="95" t="str">
        <f ca="1">IF(J1013&gt;=6,(MID(K1014,1,1)&amp;MID(K1014,2,4)+1),CELL("address",AC1014))</f>
        <v>G1018</v>
      </c>
      <c r="M1014" s="95" t="str">
        <f ca="1">IF(J1013&gt;=7,(MID(L1014,1,1)&amp;MID(L1014,2,4)+1),CELL("address",AD1014))</f>
        <v>G1019</v>
      </c>
      <c r="N1014" s="95" t="str">
        <f ca="1">IF(J1013&gt;=8,(MID(M1014,1,1)&amp;MID(M1014,2,4)+1),CELL("address",AE1014))</f>
        <v>$AE$1014</v>
      </c>
      <c r="O1014" s="95" t="str">
        <f ca="1">IF(J1013&gt;=9,(MID(N1014,1,1)&amp;MID(N1014,2,4)+1),CELL("address",AF1014))</f>
        <v>$AF$1014</v>
      </c>
      <c r="P1014" s="95" t="str">
        <f ca="1">IF(J1013&gt;=10,(MID(O1014,1,1)&amp;MID(O1014,2,4)+1),CELL("address",AG1014))</f>
        <v>$AG$1014</v>
      </c>
      <c r="Q1014" s="95" t="str">
        <f ca="1">IF(J1013&gt;=11,(MID(P1014,1,1)&amp;MID(P1014,2,4)+1),CELL("address",AH1014))</f>
        <v>$AH$1014</v>
      </c>
      <c r="R1014" s="95" t="str">
        <f ca="1">IF(J1013&gt;=12,(MID(Q1014,1,1)&amp;MID(Q1014,2,4)+1),CELL("address",AI1014))</f>
        <v>$AI$1014</v>
      </c>
    </row>
    <row r="1015" spans="1:15" ht="15" customHeight="1">
      <c r="A1015" s="297"/>
      <c r="B1015" s="297"/>
      <c r="C1015" s="315"/>
      <c r="D1015" s="40" t="s">
        <v>24</v>
      </c>
      <c r="E1015" s="45">
        <v>0.119</v>
      </c>
      <c r="F1015" s="95"/>
      <c r="G1015" s="98" t="str">
        <f>CONCATENATE(D1015," - ",E1015,", ")</f>
        <v>Misc. Aluminium scrap - 0.119, </v>
      </c>
      <c r="H1015" s="95"/>
      <c r="I1015" s="95"/>
      <c r="J1015" s="95"/>
      <c r="K1015" s="95"/>
      <c r="L1015" s="95"/>
      <c r="M1015" s="95"/>
      <c r="N1015" s="95"/>
      <c r="O1015" s="95"/>
    </row>
    <row r="1016" spans="1:15" ht="15" customHeight="1">
      <c r="A1016" s="297"/>
      <c r="B1016" s="297"/>
      <c r="C1016" s="315"/>
      <c r="D1016" s="40" t="s">
        <v>37</v>
      </c>
      <c r="E1016" s="45">
        <v>0.04</v>
      </c>
      <c r="G1016" s="98" t="str">
        <f>CONCATENATE(D1016," - ",E1016,", ")</f>
        <v>Burnt Cu scrap - 0.04, </v>
      </c>
      <c r="H1016" s="95"/>
      <c r="I1016" s="95"/>
      <c r="J1016" s="95"/>
      <c r="K1016" s="95"/>
      <c r="L1016" s="95"/>
      <c r="M1016" s="95"/>
      <c r="N1016" s="95"/>
      <c r="O1016" s="95"/>
    </row>
    <row r="1017" spans="1:8" ht="15" customHeight="1">
      <c r="A1017" s="297"/>
      <c r="B1017" s="297"/>
      <c r="C1017" s="315"/>
      <c r="D1017" s="44" t="s">
        <v>137</v>
      </c>
      <c r="E1017" s="45">
        <v>0.9</v>
      </c>
      <c r="G1017" s="98" t="str">
        <f>CONCATENATE(D1017," - ",E1017,", ")</f>
        <v>Ms Nuts &amp; Bolts - 0.9, </v>
      </c>
      <c r="H1017" s="1"/>
    </row>
    <row r="1018" spans="1:8" ht="15" customHeight="1">
      <c r="A1018" s="297"/>
      <c r="B1018" s="297"/>
      <c r="C1018" s="316"/>
      <c r="D1018" s="40" t="s">
        <v>27</v>
      </c>
      <c r="E1018" s="45">
        <v>0.136</v>
      </c>
      <c r="G1018" s="98" t="str">
        <f>CONCATENATE(D1018," - ",E1018,", ")</f>
        <v>Iron scrap - 0.136, </v>
      </c>
      <c r="H1018" s="1"/>
    </row>
    <row r="1019" spans="1:8" ht="15" customHeight="1">
      <c r="A1019" s="49"/>
      <c r="B1019" s="58"/>
      <c r="C1019" s="267"/>
      <c r="D1019" s="44"/>
      <c r="E1019" s="45"/>
      <c r="F1019" s="95"/>
      <c r="H1019" s="1"/>
    </row>
    <row r="1020" spans="1:15" ht="15" customHeight="1">
      <c r="A1020" s="306"/>
      <c r="B1020" s="307"/>
      <c r="C1020" s="65"/>
      <c r="D1020" s="65"/>
      <c r="E1020" s="66">
        <f>SUM(E1022:E1023)</f>
        <v>1.222</v>
      </c>
      <c r="F1020" s="95"/>
      <c r="G1020" s="95"/>
      <c r="H1020" s="95"/>
      <c r="I1020" s="95"/>
      <c r="J1020" s="95"/>
      <c r="K1020" s="95"/>
      <c r="L1020" s="95"/>
      <c r="M1020" s="95"/>
      <c r="N1020" s="95"/>
      <c r="O1020" s="95"/>
    </row>
    <row r="1021" spans="1:18" ht="15" customHeight="1">
      <c r="A1021" s="297" t="s">
        <v>5</v>
      </c>
      <c r="B1021" s="297"/>
      <c r="C1021" s="63" t="s">
        <v>17</v>
      </c>
      <c r="D1021" s="64" t="s">
        <v>18</v>
      </c>
      <c r="E1021" s="63" t="s">
        <v>7</v>
      </c>
      <c r="G1021" s="159" t="str">
        <f>CONCATENATE("Misc. Healthy parts/ Non Ferrous  Scrap, Lying at ",C1022,". Quantity in MT - ")</f>
        <v>Misc. Healthy parts/ Non Ferrous  Scrap, Lying at TRY Patran. Quantity in MT - </v>
      </c>
      <c r="H1021" s="295" t="str">
        <f ca="1">CONCATENATE(G1021,G1022,(INDIRECT(I1022)),(INDIRECT(J1022)),(INDIRECT(K1022)),(INDIRECT(L1022)),(INDIRECT(M1022)),(INDIRECT(N1022)),(INDIRECT(O1022)),(INDIRECT(P1022)),(INDIRECT(Q1022)),(INDIRECT(R1022)),".")</f>
        <v>Misc. Healthy parts/ Non Ferrous  Scrap, Lying at TRY Patran. Quantity in MT - Brass scrap - 1.148, Misc. Alumn. Scrap - 0.074, .</v>
      </c>
      <c r="I1021" s="95" t="str">
        <f aca="true" ca="1" t="array" ref="I1021">CELL("address",INDEX(G1021:G1033,MATCH(TRUE,ISBLANK(G1021:G1033),0)))</f>
        <v>$G$1024</v>
      </c>
      <c r="J1021" s="95">
        <f aca="true" t="array" ref="J1021">MATCH(TRUE,ISBLANK(G1021:G1033),0)</f>
        <v>4</v>
      </c>
      <c r="K1021" s="95">
        <f>J1021-3</f>
        <v>1</v>
      </c>
      <c r="L1021" s="95"/>
      <c r="M1021" s="95"/>
      <c r="N1021" s="95"/>
      <c r="O1021" s="95"/>
      <c r="P1021" s="95"/>
      <c r="Q1021" s="95"/>
      <c r="R1021" s="95"/>
    </row>
    <row r="1022" spans="1:18" ht="15" customHeight="1">
      <c r="A1022" s="297" t="s">
        <v>111</v>
      </c>
      <c r="B1022" s="297"/>
      <c r="C1022" s="296" t="s">
        <v>130</v>
      </c>
      <c r="D1022" s="44" t="s">
        <v>23</v>
      </c>
      <c r="E1022" s="44">
        <v>1.148</v>
      </c>
      <c r="G1022" s="98" t="str">
        <f>CONCATENATE(D1022," - ",E1022,", ")</f>
        <v>Brass scrap - 1.148, </v>
      </c>
      <c r="H1022" s="295"/>
      <c r="I1022" s="95" t="str">
        <f ca="1">IF(J1021&gt;=3,(MID(I1021,2,1)&amp;MID(I1021,4,4)-K1021),CELL("address",Z1022))</f>
        <v>G1023</v>
      </c>
      <c r="J1022" s="95" t="str">
        <f ca="1">IF(J1021&gt;=4,(MID(I1022,1,1)&amp;MID(I1022,2,4)+1),CELL("address",AA1022))</f>
        <v>G1024</v>
      </c>
      <c r="K1022" s="95" t="str">
        <f ca="1">IF(J1021&gt;=5,(MID(J1022,1,1)&amp;MID(J1022,2,4)+1),CELL("address",AB1022))</f>
        <v>$AB$1022</v>
      </c>
      <c r="L1022" s="95" t="str">
        <f ca="1">IF(J1021&gt;=6,(MID(K1022,1,1)&amp;MID(K1022,2,4)+1),CELL("address",AC1022))</f>
        <v>$AC$1022</v>
      </c>
      <c r="M1022" s="95" t="str">
        <f ca="1">IF(J1021&gt;=7,(MID(L1022,1,1)&amp;MID(L1022,2,4)+1),CELL("address",AD1022))</f>
        <v>$AD$1022</v>
      </c>
      <c r="N1022" s="95" t="str">
        <f ca="1">IF(J1021&gt;=8,(MID(M1022,1,1)&amp;MID(M1022,2,4)+1),CELL("address",AE1022))</f>
        <v>$AE$1022</v>
      </c>
      <c r="O1022" s="95" t="str">
        <f ca="1">IF(J1021&gt;=9,(MID(N1022,1,1)&amp;MID(N1022,2,4)+1),CELL("address",AF1022))</f>
        <v>$AF$1022</v>
      </c>
      <c r="P1022" s="95" t="str">
        <f ca="1">IF(J1021&gt;=10,(MID(O1022,1,1)&amp;MID(O1022,2,4)+1),CELL("address",AG1022))</f>
        <v>$AG$1022</v>
      </c>
      <c r="Q1022" s="95" t="str">
        <f ca="1">IF(J1021&gt;=11,(MID(P1022,1,1)&amp;MID(P1022,2,4)+1),CELL("address",AH1022))</f>
        <v>$AH$1022</v>
      </c>
      <c r="R1022" s="95" t="str">
        <f ca="1">IF(J1021&gt;=12,(MID(Q1022,1,1)&amp;MID(Q1022,2,4)+1),CELL("address",AI1022))</f>
        <v>$AI$1022</v>
      </c>
    </row>
    <row r="1023" spans="1:15" ht="15" customHeight="1">
      <c r="A1023" s="297"/>
      <c r="B1023" s="297"/>
      <c r="C1023" s="296"/>
      <c r="D1023" s="44" t="s">
        <v>31</v>
      </c>
      <c r="E1023" s="63">
        <v>0.074</v>
      </c>
      <c r="G1023" s="98" t="str">
        <f>CONCATENATE(D1023," - ",E1023,", ")</f>
        <v>Misc. Alumn. Scrap - 0.074, </v>
      </c>
      <c r="H1023" s="1"/>
      <c r="I1023" s="95"/>
      <c r="J1023" s="95"/>
      <c r="K1023" s="95"/>
      <c r="L1023" s="95"/>
      <c r="M1023" s="95"/>
      <c r="N1023" s="95"/>
      <c r="O1023" s="95"/>
    </row>
    <row r="1024" spans="1:8" ht="15" customHeight="1">
      <c r="A1024" s="35"/>
      <c r="F1024" s="95"/>
      <c r="H1024" s="1"/>
    </row>
    <row r="1025" spans="1:15" ht="15" customHeight="1">
      <c r="A1025" s="306"/>
      <c r="B1025" s="307"/>
      <c r="C1025" s="65"/>
      <c r="D1025" s="65"/>
      <c r="E1025" s="66">
        <f>SUM(E1027:E1028)</f>
        <v>2.171</v>
      </c>
      <c r="F1025" s="95"/>
      <c r="G1025" s="95"/>
      <c r="H1025" s="95"/>
      <c r="I1025" s="95"/>
      <c r="J1025" s="95"/>
      <c r="K1025" s="95"/>
      <c r="L1025" s="95"/>
      <c r="M1025" s="95"/>
      <c r="N1025" s="95"/>
      <c r="O1025" s="95"/>
    </row>
    <row r="1026" spans="1:18" ht="15" customHeight="1">
      <c r="A1026" s="297" t="s">
        <v>5</v>
      </c>
      <c r="B1026" s="297"/>
      <c r="C1026" s="63" t="s">
        <v>17</v>
      </c>
      <c r="D1026" s="64" t="s">
        <v>18</v>
      </c>
      <c r="E1026" s="63" t="s">
        <v>7</v>
      </c>
      <c r="G1026" s="159" t="str">
        <f>CONCATENATE("Misc. Healthy parts/ Non Ferrous  Scrap, Lying at ",C1027,". Quantity in MT - ")</f>
        <v>Misc. Healthy parts/ Non Ferrous  Scrap, Lying at TRY Ropar. Quantity in MT - </v>
      </c>
      <c r="H1026" s="295" t="str">
        <f ca="1">CONCATENATE(G1026,G1027,(INDIRECT(I1027)),(INDIRECT(J1027)),(INDIRECT(K1027)),(INDIRECT(L1027)),(INDIRECT(M1027)),(INDIRECT(N1027)),(INDIRECT(O1027)),(INDIRECT(P1027)),(INDIRECT(Q1027)),(INDIRECT(R1027)),".")</f>
        <v>Misc. Healthy parts/ Non Ferrous  Scrap, Lying at TRY Ropar. Quantity in MT - Brass scrap - 2.008, Misc. Alumn. Scrap - 0.163, .</v>
      </c>
      <c r="I1026" s="95" t="str">
        <f aca="true" ca="1" t="array" ref="I1026">CELL("address",INDEX(G1026:G1033,MATCH(TRUE,ISBLANK(G1026:G1033),0)))</f>
        <v>$G$1029</v>
      </c>
      <c r="J1026" s="95">
        <f aca="true" t="array" ref="J1026">MATCH(TRUE,ISBLANK(G1026:G1033),0)</f>
        <v>4</v>
      </c>
      <c r="K1026" s="95">
        <f>J1026-3</f>
        <v>1</v>
      </c>
      <c r="L1026" s="95"/>
      <c r="M1026" s="95"/>
      <c r="N1026" s="95"/>
      <c r="O1026" s="95"/>
      <c r="P1026" s="95"/>
      <c r="Q1026" s="95"/>
      <c r="R1026" s="95"/>
    </row>
    <row r="1027" spans="1:18" ht="15" customHeight="1">
      <c r="A1027" s="297" t="s">
        <v>113</v>
      </c>
      <c r="B1027" s="297"/>
      <c r="C1027" s="296" t="s">
        <v>134</v>
      </c>
      <c r="D1027" s="44" t="s">
        <v>23</v>
      </c>
      <c r="E1027" s="44">
        <v>2.008</v>
      </c>
      <c r="G1027" s="98" t="str">
        <f>CONCATENATE(D1027," - ",E1027,", ")</f>
        <v>Brass scrap - 2.008, </v>
      </c>
      <c r="H1027" s="295"/>
      <c r="I1027" s="95" t="str">
        <f ca="1">IF(J1026&gt;=3,(MID(I1026,2,1)&amp;MID(I1026,4,4)-K1026),CELL("address",Z1027))</f>
        <v>G1028</v>
      </c>
      <c r="J1027" s="95" t="str">
        <f ca="1">IF(J1026&gt;=4,(MID(I1027,1,1)&amp;MID(I1027,2,4)+1),CELL("address",AA1027))</f>
        <v>G1029</v>
      </c>
      <c r="K1027" s="95" t="str">
        <f ca="1">IF(J1026&gt;=5,(MID(J1027,1,1)&amp;MID(J1027,2,4)+1),CELL("address",AB1027))</f>
        <v>$AB$1027</v>
      </c>
      <c r="L1027" s="95" t="str">
        <f ca="1">IF(J1026&gt;=6,(MID(K1027,1,1)&amp;MID(K1027,2,4)+1),CELL("address",AC1027))</f>
        <v>$AC$1027</v>
      </c>
      <c r="M1027" s="95" t="str">
        <f ca="1">IF(J1026&gt;=7,(MID(L1027,1,1)&amp;MID(L1027,2,4)+1),CELL("address",AD1027))</f>
        <v>$AD$1027</v>
      </c>
      <c r="N1027" s="95" t="str">
        <f ca="1">IF(J1026&gt;=8,(MID(M1027,1,1)&amp;MID(M1027,2,4)+1),CELL("address",AE1027))</f>
        <v>$AE$1027</v>
      </c>
      <c r="O1027" s="95" t="str">
        <f ca="1">IF(J1026&gt;=9,(MID(N1027,1,1)&amp;MID(N1027,2,4)+1),CELL("address",AF1027))</f>
        <v>$AF$1027</v>
      </c>
      <c r="P1027" s="95" t="str">
        <f ca="1">IF(J1026&gt;=10,(MID(O1027,1,1)&amp;MID(O1027,2,4)+1),CELL("address",AG1027))</f>
        <v>$AG$1027</v>
      </c>
      <c r="Q1027" s="95" t="str">
        <f ca="1">IF(J1026&gt;=11,(MID(P1027,1,1)&amp;MID(P1027,2,4)+1),CELL("address",AH1027))</f>
        <v>$AH$1027</v>
      </c>
      <c r="R1027" s="95" t="str">
        <f ca="1">IF(J1026&gt;=12,(MID(Q1027,1,1)&amp;MID(Q1027,2,4)+1),CELL("address",AI1027))</f>
        <v>$AI$1027</v>
      </c>
    </row>
    <row r="1028" spans="1:15" ht="15" customHeight="1">
      <c r="A1028" s="297"/>
      <c r="B1028" s="297"/>
      <c r="C1028" s="296"/>
      <c r="D1028" s="44" t="s">
        <v>31</v>
      </c>
      <c r="E1028" s="63">
        <v>0.163</v>
      </c>
      <c r="G1028" s="98" t="str">
        <f>CONCATENATE(D1028," - ",E1028,", ")</f>
        <v>Misc. Alumn. Scrap - 0.163, </v>
      </c>
      <c r="H1028" s="1"/>
      <c r="I1028" s="95"/>
      <c r="J1028" s="95"/>
      <c r="K1028" s="95"/>
      <c r="L1028" s="95"/>
      <c r="M1028" s="95"/>
      <c r="N1028" s="95"/>
      <c r="O1028" s="95"/>
    </row>
    <row r="1029" spans="1:8" ht="15" customHeight="1">
      <c r="A1029" s="50"/>
      <c r="B1029" s="53"/>
      <c r="C1029" s="19"/>
      <c r="D1029" s="81"/>
      <c r="E1029" s="80"/>
      <c r="H1029" s="1"/>
    </row>
    <row r="1030" spans="1:15" ht="15" customHeight="1">
      <c r="A1030" s="306"/>
      <c r="B1030" s="307"/>
      <c r="C1030" s="65"/>
      <c r="D1030" s="65"/>
      <c r="E1030" s="66">
        <f>SUM(E1032:E1032)</f>
        <v>0.011</v>
      </c>
      <c r="G1030" s="95"/>
      <c r="H1030" s="95"/>
      <c r="I1030" s="95"/>
      <c r="J1030" s="95"/>
      <c r="K1030" s="95"/>
      <c r="L1030" s="95"/>
      <c r="M1030" s="95"/>
      <c r="N1030" s="95"/>
      <c r="O1030" s="95"/>
    </row>
    <row r="1031" spans="1:18" ht="15" customHeight="1">
      <c r="A1031" s="297" t="s">
        <v>5</v>
      </c>
      <c r="B1031" s="297"/>
      <c r="C1031" s="63" t="s">
        <v>17</v>
      </c>
      <c r="D1031" s="64" t="s">
        <v>18</v>
      </c>
      <c r="E1031" s="63" t="s">
        <v>7</v>
      </c>
      <c r="G1031" s="159" t="str">
        <f>CONCATENATE("Misc. Healthy parts/ Non Ferrous  Scrap, Lying at ",C1032,". Quantity in MT - ")</f>
        <v>Misc. Healthy parts/ Non Ferrous  Scrap, Lying at CS Malout. Quantity in MT - </v>
      </c>
      <c r="H1031" s="295" t="str">
        <f ca="1">CONCATENATE(G1031,G1032,(INDIRECT(I1032)),(INDIRECT(J1032)),(INDIRECT(K1032)),(INDIRECT(L1032)),(INDIRECT(M1032)),(INDIRECT(N1032)),(INDIRECT(O1032)),(INDIRECT(P1032)),(INDIRECT(Q1032)),(INDIRECT(R1032)),".")</f>
        <v>Misc. Healthy parts/ Non Ferrous  Scrap, Lying at CS Malout. Quantity in MT - Brass scrap - 0.011, .</v>
      </c>
      <c r="I1031" s="95" t="str">
        <f aca="true" ca="1" t="array" ref="I1031">CELL("address",INDEX(G1031:G1040,MATCH(TRUE,ISBLANK(G1031:G1040),0)))</f>
        <v>$G$1033</v>
      </c>
      <c r="J1031" s="95">
        <f aca="true" t="array" ref="J1031">MATCH(TRUE,ISBLANK(G1031:G1040),0)</f>
        <v>3</v>
      </c>
      <c r="K1031" s="95">
        <f>J1031-3</f>
        <v>0</v>
      </c>
      <c r="L1031" s="95"/>
      <c r="M1031" s="95"/>
      <c r="N1031" s="95"/>
      <c r="O1031" s="95"/>
      <c r="P1031" s="95"/>
      <c r="Q1031" s="95"/>
      <c r="R1031" s="95"/>
    </row>
    <row r="1032" spans="1:18" ht="15" customHeight="1">
      <c r="A1032" s="297" t="s">
        <v>114</v>
      </c>
      <c r="B1032" s="297"/>
      <c r="C1032" s="255" t="s">
        <v>91</v>
      </c>
      <c r="D1032" s="44" t="s">
        <v>23</v>
      </c>
      <c r="E1032" s="46">
        <v>0.011</v>
      </c>
      <c r="F1032" s="95"/>
      <c r="G1032" s="98" t="str">
        <f>CONCATENATE(D1032," - ",E1032,", ")</f>
        <v>Brass scrap - 0.011, </v>
      </c>
      <c r="H1032" s="295"/>
      <c r="I1032" s="95" t="str">
        <f ca="1">IF(J1031&gt;=3,(MID(I1031,2,1)&amp;MID(I1031,4,4)-K1031),CELL("address",Z1032))</f>
        <v>G1033</v>
      </c>
      <c r="J1032" s="95" t="str">
        <f ca="1">IF(J1031&gt;=4,(MID(I1032,1,1)&amp;MID(I1032,2,4)+1),CELL("address",AA1032))</f>
        <v>$AA$1032</v>
      </c>
      <c r="K1032" s="95" t="str">
        <f ca="1">IF(J1031&gt;=5,(MID(J1032,1,1)&amp;MID(J1032,2,4)+1),CELL("address",AB1032))</f>
        <v>$AB$1032</v>
      </c>
      <c r="L1032" s="95" t="str">
        <f ca="1">IF(J1031&gt;=6,(MID(K1032,1,1)&amp;MID(K1032,2,4)+1),CELL("address",AC1032))</f>
        <v>$AC$1032</v>
      </c>
      <c r="M1032" s="95" t="str">
        <f ca="1">IF(J1031&gt;=7,(MID(L1032,1,1)&amp;MID(L1032,2,4)+1),CELL("address",AD1032))</f>
        <v>$AD$1032</v>
      </c>
      <c r="N1032" s="95" t="str">
        <f ca="1">IF(J1031&gt;=8,(MID(M1032,1,1)&amp;MID(M1032,2,4)+1),CELL("address",AE1032))</f>
        <v>$AE$1032</v>
      </c>
      <c r="O1032" s="95" t="str">
        <f ca="1">IF(J1031&gt;=9,(MID(N1032,1,1)&amp;MID(N1032,2,4)+1),CELL("address",AF1032))</f>
        <v>$AF$1032</v>
      </c>
      <c r="P1032" s="95" t="str">
        <f ca="1">IF(J1031&gt;=10,(MID(O1032,1,1)&amp;MID(O1032,2,4)+1),CELL("address",AG1032))</f>
        <v>$AG$1032</v>
      </c>
      <c r="Q1032" s="95" t="str">
        <f ca="1">IF(J1031&gt;=11,(MID(P1032,1,1)&amp;MID(P1032,2,4)+1),CELL("address",AH1032))</f>
        <v>$AH$1032</v>
      </c>
      <c r="R1032" s="95" t="str">
        <f ca="1">IF(J1031&gt;=12,(MID(Q1032,1,1)&amp;MID(Q1032,2,4)+1),CELL("address",AI1032))</f>
        <v>$AI$1032</v>
      </c>
    </row>
    <row r="1033" spans="1:15" ht="15" customHeight="1">
      <c r="A1033" s="364"/>
      <c r="B1033" s="365"/>
      <c r="C1033" s="90"/>
      <c r="D1033" s="90"/>
      <c r="E1033" s="90"/>
      <c r="F1033" s="95"/>
      <c r="G1033" s="95"/>
      <c r="H1033" s="95"/>
      <c r="I1033" s="95"/>
      <c r="J1033" s="95"/>
      <c r="K1033" s="95"/>
      <c r="L1033" s="95"/>
      <c r="M1033" s="95"/>
      <c r="N1033" s="95"/>
      <c r="O1033" s="95"/>
    </row>
    <row r="1034" spans="1:8" ht="15" customHeight="1">
      <c r="A1034" s="306"/>
      <c r="B1034" s="307"/>
      <c r="C1034" s="65"/>
      <c r="D1034" s="65"/>
      <c r="E1034" s="66">
        <f>SUM(E1036:E1040)</f>
        <v>4.087999999999999</v>
      </c>
      <c r="F1034" s="95"/>
      <c r="H1034" s="1"/>
    </row>
    <row r="1035" spans="1:18" ht="15" customHeight="1">
      <c r="A1035" s="297" t="s">
        <v>5</v>
      </c>
      <c r="B1035" s="297"/>
      <c r="C1035" s="63" t="s">
        <v>17</v>
      </c>
      <c r="D1035" s="64" t="s">
        <v>18</v>
      </c>
      <c r="E1035" s="63" t="s">
        <v>7</v>
      </c>
      <c r="F1035" s="95"/>
      <c r="G1035" s="159" t="str">
        <f>CONCATENATE("Misc. Healthy parts/ Non Ferrous  Scrap, Lying at ",C1036,". Quantity in MT - ")</f>
        <v>Misc. Healthy parts/ Non Ferrous  Scrap, Lying at TRY Kotkapura. Quantity in MT - </v>
      </c>
      <c r="H1035" s="295" t="str">
        <f ca="1">CONCATENATE(G1035,G1036,(INDIRECT(I1036)),(INDIRECT(J1036)),(INDIRECT(K1036)),(INDIRECT(L1036)),(INDIRECT(M1036)),(INDIRECT(N1036)),(INDIRECT(O1036)),(INDIRECT(P1036)),(INDIRECT(Q1036)),(INDIRECT(R1036)),".")</f>
        <v>Misc. Healthy parts/ Non Ferrous  Scrap, Lying at TRY Kotkapura. Quantity in MT - Brass scrap - 2.336, Misc. Alumn. Scrap - 0.36, Iron scrap - 0.141, Burnt Cu scrap - 0.057, Nuts &amp; Bolts scrap - 1.194, .</v>
      </c>
      <c r="I1035" s="95" t="str">
        <f aca="true" ca="1" t="array" ref="I1035">CELL("address",INDEX(G1035:G1049,MATCH(TRUE,ISBLANK(G1035:G1049),0)))</f>
        <v>$G$1041</v>
      </c>
      <c r="J1035" s="95">
        <f aca="true" t="array" ref="J1035">MATCH(TRUE,ISBLANK(G1035:G1049),0)</f>
        <v>7</v>
      </c>
      <c r="K1035" s="95">
        <f>J1035-3</f>
        <v>4</v>
      </c>
      <c r="L1035" s="95"/>
      <c r="M1035" s="95"/>
      <c r="N1035" s="95"/>
      <c r="O1035" s="95"/>
      <c r="P1035" s="95"/>
      <c r="Q1035" s="95"/>
      <c r="R1035" s="95"/>
    </row>
    <row r="1036" spans="1:18" ht="15" customHeight="1">
      <c r="A1036" s="297" t="s">
        <v>120</v>
      </c>
      <c r="B1036" s="297"/>
      <c r="C1036" s="296" t="s">
        <v>226</v>
      </c>
      <c r="D1036" s="44" t="s">
        <v>23</v>
      </c>
      <c r="E1036" s="46">
        <v>2.336</v>
      </c>
      <c r="G1036" s="98" t="str">
        <f>CONCATENATE(D1036," - ",E1036,", ")</f>
        <v>Brass scrap - 2.336, </v>
      </c>
      <c r="H1036" s="295"/>
      <c r="I1036" s="95" t="str">
        <f ca="1">IF(J1035&gt;=3,(MID(I1035,2,1)&amp;MID(I1035,4,4)-K1035),CELL("address",Z1036))</f>
        <v>G1037</v>
      </c>
      <c r="J1036" s="95" t="str">
        <f ca="1">IF(J1035&gt;=4,(MID(I1036,1,1)&amp;MID(I1036,2,4)+1),CELL("address",AA1036))</f>
        <v>G1038</v>
      </c>
      <c r="K1036" s="95" t="str">
        <f ca="1">IF(J1035&gt;=5,(MID(J1036,1,1)&amp;MID(J1036,2,4)+1),CELL("address",AB1036))</f>
        <v>G1039</v>
      </c>
      <c r="L1036" s="95" t="str">
        <f ca="1">IF(J1035&gt;=6,(MID(K1036,1,1)&amp;MID(K1036,2,4)+1),CELL("address",AC1036))</f>
        <v>G1040</v>
      </c>
      <c r="M1036" s="95" t="str">
        <f ca="1">IF(J1035&gt;=7,(MID(L1036,1,1)&amp;MID(L1036,2,4)+1),CELL("address",AD1036))</f>
        <v>G1041</v>
      </c>
      <c r="N1036" s="95" t="str">
        <f ca="1">IF(J1035&gt;=8,(MID(M1036,1,1)&amp;MID(M1036,2,4)+1),CELL("address",AE1036))</f>
        <v>$AE$1036</v>
      </c>
      <c r="O1036" s="95" t="str">
        <f ca="1">IF(J1035&gt;=9,(MID(N1036,1,1)&amp;MID(N1036,2,4)+1),CELL("address",AF1036))</f>
        <v>$AF$1036</v>
      </c>
      <c r="P1036" s="95" t="str">
        <f ca="1">IF(J1035&gt;=10,(MID(O1036,1,1)&amp;MID(O1036,2,4)+1),CELL("address",AG1036))</f>
        <v>$AG$1036</v>
      </c>
      <c r="Q1036" s="95" t="str">
        <f ca="1">IF(J1035&gt;=11,(MID(P1036,1,1)&amp;MID(P1036,2,4)+1),CELL("address",AH1036))</f>
        <v>$AH$1036</v>
      </c>
      <c r="R1036" s="95" t="str">
        <f ca="1">IF(J1035&gt;=12,(MID(Q1036,1,1)&amp;MID(Q1036,2,4)+1),CELL("address",AI1036))</f>
        <v>$AI$1036</v>
      </c>
    </row>
    <row r="1037" spans="1:15" ht="15" customHeight="1">
      <c r="A1037" s="297"/>
      <c r="B1037" s="297"/>
      <c r="C1037" s="296"/>
      <c r="D1037" s="44" t="s">
        <v>31</v>
      </c>
      <c r="E1037" s="63">
        <v>0.36</v>
      </c>
      <c r="G1037" s="98" t="str">
        <f>CONCATENATE(D1037," - ",E1037,", ")</f>
        <v>Misc. Alumn. Scrap - 0.36, </v>
      </c>
      <c r="H1037" s="1"/>
      <c r="I1037" s="95"/>
      <c r="J1037" s="95"/>
      <c r="K1037" s="95"/>
      <c r="L1037" s="95"/>
      <c r="M1037" s="95"/>
      <c r="N1037" s="95"/>
      <c r="O1037" s="95"/>
    </row>
    <row r="1038" spans="1:8" ht="15" customHeight="1">
      <c r="A1038" s="297"/>
      <c r="B1038" s="297"/>
      <c r="C1038" s="296"/>
      <c r="D1038" s="40" t="s">
        <v>27</v>
      </c>
      <c r="E1038" s="63">
        <v>0.141</v>
      </c>
      <c r="G1038" s="98" t="str">
        <f>CONCATENATE(D1038," - ",E1038,", ")</f>
        <v>Iron scrap - 0.141, </v>
      </c>
      <c r="H1038" s="1"/>
    </row>
    <row r="1039" spans="1:8" ht="15" customHeight="1">
      <c r="A1039" s="297"/>
      <c r="B1039" s="297"/>
      <c r="C1039" s="296"/>
      <c r="D1039" s="40" t="s">
        <v>37</v>
      </c>
      <c r="E1039" s="63">
        <v>0.057</v>
      </c>
      <c r="G1039" s="98" t="str">
        <f>CONCATENATE(D1039," - ",E1039,", ")</f>
        <v>Burnt Cu scrap - 0.057, </v>
      </c>
      <c r="H1039" s="1"/>
    </row>
    <row r="1040" spans="1:8" ht="15" customHeight="1">
      <c r="A1040" s="297"/>
      <c r="B1040" s="297"/>
      <c r="C1040" s="296"/>
      <c r="D1040" s="40" t="s">
        <v>54</v>
      </c>
      <c r="E1040" s="63">
        <v>1.194</v>
      </c>
      <c r="G1040" s="98" t="str">
        <f>CONCATENATE(D1040," - ",E1040,", ")</f>
        <v>Nuts &amp; Bolts scrap - 1.194, </v>
      </c>
      <c r="H1040" s="1"/>
    </row>
    <row r="1041" spans="1:8" ht="15" customHeight="1">
      <c r="A1041" s="304"/>
      <c r="B1041" s="305"/>
      <c r="C1041" s="255"/>
      <c r="D1041" s="259"/>
      <c r="E1041" s="100"/>
      <c r="H1041" s="1"/>
    </row>
    <row r="1042" spans="1:8" ht="15" customHeight="1">
      <c r="A1042" s="306"/>
      <c r="B1042" s="307"/>
      <c r="C1042" s="65"/>
      <c r="D1042" s="65"/>
      <c r="E1042" s="66">
        <f>SUM(E1044:E1048)</f>
        <v>2.086</v>
      </c>
      <c r="H1042" s="1"/>
    </row>
    <row r="1043" spans="1:18" ht="15" customHeight="1">
      <c r="A1043" s="304" t="s">
        <v>5</v>
      </c>
      <c r="B1043" s="305"/>
      <c r="C1043" s="63" t="s">
        <v>17</v>
      </c>
      <c r="D1043" s="64" t="s">
        <v>18</v>
      </c>
      <c r="E1043" s="63" t="s">
        <v>7</v>
      </c>
      <c r="G1043" s="159" t="str">
        <f>CONCATENATE("Misc. Healthy parts/ Non Ferrous  Scrap, Lying at ",C1044,". Quantity in MT - ")</f>
        <v>Misc. Healthy parts/ Non Ferrous  Scrap, Lying at TRY Bhagta Bhai Ka. Quantity in MT - </v>
      </c>
      <c r="H1043" s="295" t="str">
        <f ca="1">CONCATENATE(G1043,G1044,(INDIRECT(I1044)),(INDIRECT(J1044)),(INDIRECT(K1044)),(INDIRECT(L1044)),(INDIRECT(M1044)),(INDIRECT(N1044)),(INDIRECT(O1044)),(INDIRECT(P1044)),(INDIRECT(Q1044)),(INDIRECT(R1044)),".")</f>
        <v>Misc. Healthy parts/ Non Ferrous  Scrap, Lying at TRY Bhagta Bhai Ka. Quantity in MT - Brass scrap - 1.22, Misc. Aluminium scrap - 0.151, Burnt Cu scrap - 0.037,  Iron scrap - 0.088, Nuts &amp; Bolts scrap - 0.59, .</v>
      </c>
      <c r="I1043" s="95" t="str">
        <f aca="true" ca="1" t="array" ref="I1043">CELL("address",INDEX(G1043:G1064,MATCH(TRUE,ISBLANK(G1043:G1064),0)))</f>
        <v>$G$1049</v>
      </c>
      <c r="J1043" s="95">
        <f aca="true" t="array" ref="J1043">MATCH(TRUE,ISBLANK(G1043:G1064),0)</f>
        <v>7</v>
      </c>
      <c r="K1043" s="95">
        <f>J1043-3</f>
        <v>4</v>
      </c>
      <c r="L1043" s="95"/>
      <c r="M1043" s="95"/>
      <c r="N1043" s="95"/>
      <c r="O1043" s="95"/>
      <c r="P1043" s="95"/>
      <c r="Q1043" s="95"/>
      <c r="R1043" s="95"/>
    </row>
    <row r="1044" spans="1:18" ht="15" customHeight="1">
      <c r="A1044" s="298" t="s">
        <v>127</v>
      </c>
      <c r="B1044" s="299"/>
      <c r="C1044" s="314" t="s">
        <v>126</v>
      </c>
      <c r="D1044" s="40" t="s">
        <v>23</v>
      </c>
      <c r="E1044" s="45">
        <v>1.22</v>
      </c>
      <c r="F1044" s="95"/>
      <c r="G1044" s="98" t="str">
        <f>CONCATENATE(D1044," - ",E1044,", ")</f>
        <v>Brass scrap - 1.22, </v>
      </c>
      <c r="H1044" s="295"/>
      <c r="I1044" s="95" t="str">
        <f ca="1">IF(J1043&gt;=3,(MID(I1043,2,1)&amp;MID(I1043,4,4)-K1043),CELL("address",Z1044))</f>
        <v>G1045</v>
      </c>
      <c r="J1044" s="95" t="str">
        <f ca="1">IF(J1043&gt;=4,(MID(I1044,1,1)&amp;MID(I1044,2,4)+1),CELL("address",AA1044))</f>
        <v>G1046</v>
      </c>
      <c r="K1044" s="95" t="str">
        <f ca="1">IF(J1043&gt;=5,(MID(J1044,1,1)&amp;MID(J1044,2,4)+1),CELL("address",AB1044))</f>
        <v>G1047</v>
      </c>
      <c r="L1044" s="95" t="str">
        <f ca="1">IF(J1043&gt;=6,(MID(K1044,1,1)&amp;MID(K1044,2,4)+1),CELL("address",AC1044))</f>
        <v>G1048</v>
      </c>
      <c r="M1044" s="95" t="str">
        <f ca="1">IF(J1043&gt;=7,(MID(L1044,1,1)&amp;MID(L1044,2,4)+1),CELL("address",AD1044))</f>
        <v>G1049</v>
      </c>
      <c r="N1044" s="95" t="str">
        <f ca="1">IF(J1043&gt;=8,(MID(M1044,1,1)&amp;MID(M1044,2,4)+1),CELL("address",AE1044))</f>
        <v>$AE$1044</v>
      </c>
      <c r="O1044" s="95" t="str">
        <f ca="1">IF(J1043&gt;=9,(MID(N1044,1,1)&amp;MID(N1044,2,4)+1),CELL("address",AF1044))</f>
        <v>$AF$1044</v>
      </c>
      <c r="P1044" s="95" t="str">
        <f ca="1">IF(J1043&gt;=10,(MID(O1044,1,1)&amp;MID(O1044,2,4)+1),CELL("address",AG1044))</f>
        <v>$AG$1044</v>
      </c>
      <c r="Q1044" s="95" t="str">
        <f ca="1">IF(J1043&gt;=11,(MID(P1044,1,1)&amp;MID(P1044,2,4)+1),CELL("address",AH1044))</f>
        <v>$AH$1044</v>
      </c>
      <c r="R1044" s="95" t="str">
        <f ca="1">IF(J1043&gt;=12,(MID(Q1044,1,1)&amp;MID(Q1044,2,4)+1),CELL("address",AI1044))</f>
        <v>$AI$1044</v>
      </c>
    </row>
    <row r="1045" spans="1:15" ht="15" customHeight="1">
      <c r="A1045" s="300"/>
      <c r="B1045" s="301"/>
      <c r="C1045" s="315"/>
      <c r="D1045" s="40" t="s">
        <v>24</v>
      </c>
      <c r="E1045" s="45">
        <v>0.151</v>
      </c>
      <c r="F1045" s="95"/>
      <c r="G1045" s="98" t="str">
        <f>CONCATENATE(D1045," - ",E1045,", ")</f>
        <v>Misc. Aluminium scrap - 0.151, </v>
      </c>
      <c r="H1045" s="95"/>
      <c r="I1045" s="95"/>
      <c r="J1045" s="95"/>
      <c r="K1045" s="95"/>
      <c r="L1045" s="95"/>
      <c r="M1045" s="95"/>
      <c r="N1045" s="95"/>
      <c r="O1045" s="95"/>
    </row>
    <row r="1046" spans="1:15" ht="15" customHeight="1">
      <c r="A1046" s="300"/>
      <c r="B1046" s="301"/>
      <c r="C1046" s="315"/>
      <c r="D1046" s="40" t="s">
        <v>37</v>
      </c>
      <c r="E1046" s="45">
        <v>0.037</v>
      </c>
      <c r="G1046" s="98" t="str">
        <f>CONCATENATE(D1046," - ",E1046,", ")</f>
        <v>Burnt Cu scrap - 0.037, </v>
      </c>
      <c r="H1046" s="95"/>
      <c r="I1046" s="95"/>
      <c r="J1046" s="95"/>
      <c r="K1046" s="95"/>
      <c r="L1046" s="95"/>
      <c r="M1046" s="95"/>
      <c r="N1046" s="95"/>
      <c r="O1046" s="95"/>
    </row>
    <row r="1047" spans="1:8" ht="15" customHeight="1">
      <c r="A1047" s="300"/>
      <c r="B1047" s="301"/>
      <c r="C1047" s="315"/>
      <c r="D1047" s="44" t="s">
        <v>71</v>
      </c>
      <c r="E1047" s="45">
        <v>0.088</v>
      </c>
      <c r="G1047" s="98" t="str">
        <f>CONCATENATE(D1047," - ",E1047,", ")</f>
        <v> Iron scrap - 0.088, </v>
      </c>
      <c r="H1047" s="1"/>
    </row>
    <row r="1048" spans="1:8" ht="15" customHeight="1">
      <c r="A1048" s="302"/>
      <c r="B1048" s="303"/>
      <c r="C1048" s="316"/>
      <c r="D1048" s="40" t="s">
        <v>54</v>
      </c>
      <c r="E1048" s="45">
        <v>0.59</v>
      </c>
      <c r="F1048" s="95"/>
      <c r="G1048" s="98" t="str">
        <f>CONCATENATE(D1048," - ",E1048,", ")</f>
        <v>Nuts &amp; Bolts scrap - 0.59, </v>
      </c>
      <c r="H1048" s="1"/>
    </row>
    <row r="1049" spans="1:15" ht="15" customHeight="1">
      <c r="A1049" s="50"/>
      <c r="B1049" s="53"/>
      <c r="C1049" s="19"/>
      <c r="D1049" s="53"/>
      <c r="E1049" s="94"/>
      <c r="F1049" s="95"/>
      <c r="G1049" s="95"/>
      <c r="H1049" s="95"/>
      <c r="I1049" s="95"/>
      <c r="J1049" s="95"/>
      <c r="K1049" s="95"/>
      <c r="L1049" s="95"/>
      <c r="M1049" s="95"/>
      <c r="N1049" s="95"/>
      <c r="O1049" s="95"/>
    </row>
    <row r="1050" spans="1:15" ht="15" customHeight="1">
      <c r="A1050" s="306"/>
      <c r="B1050" s="307"/>
      <c r="C1050" s="65"/>
      <c r="D1050" s="65"/>
      <c r="E1050" s="113">
        <f>SUM(E1052:E1052)</f>
        <v>0.029</v>
      </c>
      <c r="G1050" s="95"/>
      <c r="H1050" s="95"/>
      <c r="I1050" s="95"/>
      <c r="J1050" s="95"/>
      <c r="K1050" s="95"/>
      <c r="L1050" s="95"/>
      <c r="M1050" s="95"/>
      <c r="N1050" s="95"/>
      <c r="O1050" s="95"/>
    </row>
    <row r="1051" spans="1:18" ht="15" customHeight="1">
      <c r="A1051" s="297" t="s">
        <v>5</v>
      </c>
      <c r="B1051" s="297"/>
      <c r="C1051" s="63" t="s">
        <v>17</v>
      </c>
      <c r="D1051" s="64" t="s">
        <v>18</v>
      </c>
      <c r="E1051" s="67" t="s">
        <v>7</v>
      </c>
      <c r="G1051" s="159" t="str">
        <f>CONCATENATE("Misc. Healthy parts/ Non Ferrous  Scrap, Lying at ",C1052,". Quantity in MT - ")</f>
        <v>Misc. Healthy parts/ Non Ferrous  Scrap, Lying at OL Barnala. Quantity in MT - </v>
      </c>
      <c r="H1051" s="295" t="str">
        <f ca="1">CONCATENATE(G1051,G1052,(INDIRECT(I1052)),(INDIRECT(J1052)),(INDIRECT(K1052)),(INDIRECT(L1052)),(INDIRECT(M1052)),(INDIRECT(N1052)),(INDIRECT(O1052)),(INDIRECT(P1052)),(INDIRECT(Q1052)),(INDIRECT(R1052)),".")</f>
        <v>Misc. Healthy parts/ Non Ferrous  Scrap, Lying at OL Barnala. Quantity in MT - Misc. copper scrap - 0.029, .</v>
      </c>
      <c r="I1051" s="95" t="str">
        <f aca="true" ca="1" t="array" ref="I1051">CELL("address",INDEX(G1051:G1072,MATCH(TRUE,ISBLANK(G1051:G1072),0)))</f>
        <v>$G$1053</v>
      </c>
      <c r="J1051" s="95">
        <f aca="true" t="array" ref="J1051">MATCH(TRUE,ISBLANK(G1051:G1072),0)</f>
        <v>3</v>
      </c>
      <c r="K1051" s="95">
        <f>J1051-3</f>
        <v>0</v>
      </c>
      <c r="L1051" s="95"/>
      <c r="M1051" s="95"/>
      <c r="N1051" s="95"/>
      <c r="O1051" s="95"/>
      <c r="P1051" s="95"/>
      <c r="Q1051" s="95"/>
      <c r="R1051" s="95"/>
    </row>
    <row r="1052" spans="1:18" ht="15" customHeight="1">
      <c r="A1052" s="297" t="s">
        <v>128</v>
      </c>
      <c r="B1052" s="297"/>
      <c r="C1052" s="255" t="s">
        <v>176</v>
      </c>
      <c r="D1052" s="59" t="s">
        <v>107</v>
      </c>
      <c r="E1052" s="68">
        <v>0.029</v>
      </c>
      <c r="G1052" s="98" t="str">
        <f>CONCATENATE(D1052," - ",E1052,", ")</f>
        <v>Misc. copper scrap - 0.029, </v>
      </c>
      <c r="H1052" s="295"/>
      <c r="I1052" s="95" t="str">
        <f ca="1">IF(J1051&gt;=3,(MID(I1051,2,1)&amp;MID(I1051,4,4)-K1051),CELL("address",Z1052))</f>
        <v>G1053</v>
      </c>
      <c r="J1052" s="95" t="str">
        <f ca="1">IF(J1051&gt;=4,(MID(I1052,1,1)&amp;MID(I1052,2,4)+1),CELL("address",AA1052))</f>
        <v>$AA$1052</v>
      </c>
      <c r="K1052" s="95" t="str">
        <f ca="1">IF(J1051&gt;=5,(MID(J1052,1,1)&amp;MID(J1052,2,4)+1),CELL("address",AB1052))</f>
        <v>$AB$1052</v>
      </c>
      <c r="L1052" s="95" t="str">
        <f ca="1">IF(J1051&gt;=6,(MID(K1052,1,1)&amp;MID(K1052,2,4)+1),CELL("address",AC1052))</f>
        <v>$AC$1052</v>
      </c>
      <c r="M1052" s="95" t="str">
        <f ca="1">IF(J1051&gt;=7,(MID(L1052,1,1)&amp;MID(L1052,2,4)+1),CELL("address",AD1052))</f>
        <v>$AD$1052</v>
      </c>
      <c r="N1052" s="95" t="str">
        <f ca="1">IF(J1051&gt;=8,(MID(M1052,1,1)&amp;MID(M1052,2,4)+1),CELL("address",AE1052))</f>
        <v>$AE$1052</v>
      </c>
      <c r="O1052" s="95" t="str">
        <f ca="1">IF(J1051&gt;=9,(MID(N1052,1,1)&amp;MID(N1052,2,4)+1),CELL("address",AF1052))</f>
        <v>$AF$1052</v>
      </c>
      <c r="P1052" s="95" t="str">
        <f ca="1">IF(J1051&gt;=10,(MID(O1052,1,1)&amp;MID(O1052,2,4)+1),CELL("address",AG1052))</f>
        <v>$AG$1052</v>
      </c>
      <c r="Q1052" s="95" t="str">
        <f ca="1">IF(J1051&gt;=11,(MID(P1052,1,1)&amp;MID(P1052,2,4)+1),CELL("address",AH1052))</f>
        <v>$AH$1052</v>
      </c>
      <c r="R1052" s="95" t="str">
        <f ca="1">IF(J1051&gt;=12,(MID(Q1052,1,1)&amp;MID(Q1052,2,4)+1),CELL("address",AI1052))</f>
        <v>$AI$1052</v>
      </c>
    </row>
    <row r="1053" spans="1:15" ht="15" customHeight="1">
      <c r="A1053" s="35"/>
      <c r="B1053" s="1"/>
      <c r="C1053" s="1"/>
      <c r="D1053" s="1"/>
      <c r="E1053" s="1"/>
      <c r="H1053" s="1"/>
      <c r="I1053" s="95"/>
      <c r="J1053" s="95"/>
      <c r="K1053" s="95"/>
      <c r="L1053" s="95"/>
      <c r="M1053" s="95"/>
      <c r="N1053" s="95"/>
      <c r="O1053" s="95"/>
    </row>
    <row r="1054" spans="1:8" ht="15" customHeight="1">
      <c r="A1054" s="306"/>
      <c r="B1054" s="307"/>
      <c r="C1054" s="65"/>
      <c r="D1054" s="65"/>
      <c r="E1054" s="113">
        <f>SUM(E1056:E1060)</f>
        <v>3.0719999999999996</v>
      </c>
      <c r="F1054" s="95"/>
      <c r="H1054" s="1"/>
    </row>
    <row r="1055" spans="1:18" ht="15" customHeight="1">
      <c r="A1055" s="297" t="s">
        <v>5</v>
      </c>
      <c r="B1055" s="297"/>
      <c r="C1055" s="63" t="s">
        <v>17</v>
      </c>
      <c r="D1055" s="64" t="s">
        <v>18</v>
      </c>
      <c r="E1055" s="67" t="s">
        <v>7</v>
      </c>
      <c r="F1055" s="95"/>
      <c r="G1055" s="159" t="str">
        <f>CONCATENATE("Misc. Healthy parts/ Non Ferrous  Scrap, Lying at ",C1056,". Quantity in MT - ")</f>
        <v>Misc. Healthy parts/ Non Ferrous  Scrap, Lying at TRY Moga. Quantity in MT - </v>
      </c>
      <c r="H1055" s="295" t="str">
        <f ca="1">CONCATENATE(G1055,G1056,(INDIRECT(I1056)),(INDIRECT(J1056)),(INDIRECT(K1056)),(INDIRECT(L1056)),(INDIRECT(M1056)),(INDIRECT(N1056)),(INDIRECT(O1056)),(INDIRECT(P1056)),(INDIRECT(Q1056)),(INDIRECT(R1056)),".")</f>
        <v>Misc. Healthy parts/ Non Ferrous  Scrap, Lying at TRY Moga. Quantity in MT - Brass scrap - 1.769, Misc. Alumn. Scrap - 0.301, Iron scrap - 0.125, Burnt Cu scrap - 0.062, Nuts &amp; Bolts scrap - 0.815, .</v>
      </c>
      <c r="I1055" s="95" t="str">
        <f aca="true" ca="1" t="array" ref="I1055">CELL("address",INDEX(G1055:G1073,MATCH(TRUE,ISBLANK(G1055:G1073),0)))</f>
        <v>$G$1061</v>
      </c>
      <c r="J1055" s="95">
        <f aca="true" t="array" ref="J1055">MATCH(TRUE,ISBLANK(G1055:G1073),0)</f>
        <v>7</v>
      </c>
      <c r="K1055" s="95">
        <f>J1055-3</f>
        <v>4</v>
      </c>
      <c r="L1055" s="95"/>
      <c r="M1055" s="95"/>
      <c r="N1055" s="95"/>
      <c r="O1055" s="95"/>
      <c r="P1055" s="95"/>
      <c r="Q1055" s="95"/>
      <c r="R1055" s="95"/>
    </row>
    <row r="1056" spans="1:18" ht="15" customHeight="1">
      <c r="A1056" s="297" t="s">
        <v>132</v>
      </c>
      <c r="B1056" s="297"/>
      <c r="C1056" s="296" t="s">
        <v>203</v>
      </c>
      <c r="D1056" s="44" t="s">
        <v>23</v>
      </c>
      <c r="E1056" s="114">
        <v>1.769</v>
      </c>
      <c r="F1056" s="95"/>
      <c r="G1056" s="98" t="str">
        <f>CONCATENATE(D1056," - ",E1056,", ")</f>
        <v>Brass scrap - 1.769, </v>
      </c>
      <c r="H1056" s="295"/>
      <c r="I1056" s="95" t="str">
        <f ca="1">IF(J1055&gt;=3,(MID(I1055,2,1)&amp;MID(I1055,4,4)-K1055),CELL("address",Z1056))</f>
        <v>G1057</v>
      </c>
      <c r="J1056" s="95" t="str">
        <f ca="1">IF(J1055&gt;=4,(MID(I1056,1,1)&amp;MID(I1056,2,4)+1),CELL("address",AA1056))</f>
        <v>G1058</v>
      </c>
      <c r="K1056" s="95" t="str">
        <f ca="1">IF(J1055&gt;=5,(MID(J1056,1,1)&amp;MID(J1056,2,4)+1),CELL("address",AB1056))</f>
        <v>G1059</v>
      </c>
      <c r="L1056" s="95" t="str">
        <f ca="1">IF(J1055&gt;=6,(MID(K1056,1,1)&amp;MID(K1056,2,4)+1),CELL("address",AC1056))</f>
        <v>G1060</v>
      </c>
      <c r="M1056" s="95" t="str">
        <f ca="1">IF(J1055&gt;=7,(MID(L1056,1,1)&amp;MID(L1056,2,4)+1),CELL("address",AD1056))</f>
        <v>G1061</v>
      </c>
      <c r="N1056" s="95" t="str">
        <f ca="1">IF(J1055&gt;=8,(MID(M1056,1,1)&amp;MID(M1056,2,4)+1),CELL("address",AE1056))</f>
        <v>$AE$1056</v>
      </c>
      <c r="O1056" s="95" t="str">
        <f ca="1">IF(J1055&gt;=9,(MID(N1056,1,1)&amp;MID(N1056,2,4)+1),CELL("address",AF1056))</f>
        <v>$AF$1056</v>
      </c>
      <c r="P1056" s="95" t="str">
        <f ca="1">IF(J1055&gt;=10,(MID(O1056,1,1)&amp;MID(O1056,2,4)+1),CELL("address",AG1056))</f>
        <v>$AG$1056</v>
      </c>
      <c r="Q1056" s="95" t="str">
        <f ca="1">IF(J1055&gt;=11,(MID(P1056,1,1)&amp;MID(P1056,2,4)+1),CELL("address",AH1056))</f>
        <v>$AH$1056</v>
      </c>
      <c r="R1056" s="95" t="str">
        <f ca="1">IF(J1055&gt;=12,(MID(Q1056,1,1)&amp;MID(Q1056,2,4)+1),CELL("address",AI1056))</f>
        <v>$AI$1056</v>
      </c>
    </row>
    <row r="1057" spans="1:15" ht="15" customHeight="1">
      <c r="A1057" s="297"/>
      <c r="B1057" s="297"/>
      <c r="C1057" s="296"/>
      <c r="D1057" s="44" t="s">
        <v>31</v>
      </c>
      <c r="E1057" s="67">
        <v>0.301</v>
      </c>
      <c r="G1057" s="98" t="str">
        <f>CONCATENATE(D1057," - ",E1057,", ")</f>
        <v>Misc. Alumn. Scrap - 0.301, </v>
      </c>
      <c r="H1057" s="95"/>
      <c r="I1057" s="95"/>
      <c r="J1057" s="95"/>
      <c r="K1057" s="95"/>
      <c r="L1057" s="95"/>
      <c r="M1057" s="95"/>
      <c r="N1057" s="95"/>
      <c r="O1057" s="95"/>
    </row>
    <row r="1058" spans="1:8" ht="15" customHeight="1">
      <c r="A1058" s="297"/>
      <c r="B1058" s="297"/>
      <c r="C1058" s="296"/>
      <c r="D1058" s="40" t="s">
        <v>27</v>
      </c>
      <c r="E1058" s="67">
        <v>0.125</v>
      </c>
      <c r="G1058" s="98" t="str">
        <f>CONCATENATE(D1058," - ",E1058,", ")</f>
        <v>Iron scrap - 0.125, </v>
      </c>
      <c r="H1058" s="1"/>
    </row>
    <row r="1059" spans="1:8" ht="15" customHeight="1">
      <c r="A1059" s="297"/>
      <c r="B1059" s="297"/>
      <c r="C1059" s="296"/>
      <c r="D1059" s="40" t="s">
        <v>37</v>
      </c>
      <c r="E1059" s="63">
        <v>0.062</v>
      </c>
      <c r="G1059" s="98" t="str">
        <f>CONCATENATE(D1059," - ",E1059,", ")</f>
        <v>Burnt Cu scrap - 0.062, </v>
      </c>
      <c r="H1059" s="1"/>
    </row>
    <row r="1060" spans="1:8" ht="15" customHeight="1">
      <c r="A1060" s="297"/>
      <c r="B1060" s="297"/>
      <c r="C1060" s="296"/>
      <c r="D1060" s="40" t="s">
        <v>54</v>
      </c>
      <c r="E1060" s="63">
        <v>0.815</v>
      </c>
      <c r="G1060" s="183" t="str">
        <f>CONCATENATE(D1060," - ",E1060,", ")</f>
        <v>Nuts &amp; Bolts scrap - 0.815, </v>
      </c>
      <c r="H1060" s="1"/>
    </row>
    <row r="1061" spans="1:8" ht="15" customHeight="1">
      <c r="A1061" s="35"/>
      <c r="B1061" s="1"/>
      <c r="C1061" s="1"/>
      <c r="D1061" s="1"/>
      <c r="E1061" s="1"/>
      <c r="F1061" s="95"/>
      <c r="H1061" s="1"/>
    </row>
    <row r="1062" spans="1:15" ht="15" customHeight="1">
      <c r="A1062" s="306"/>
      <c r="B1062" s="307"/>
      <c r="C1062" s="65"/>
      <c r="D1062" s="65"/>
      <c r="E1062" s="113">
        <f>SUM(E1064:E1065)</f>
        <v>0.346</v>
      </c>
      <c r="F1062" s="95"/>
      <c r="G1062" s="95"/>
      <c r="H1062" s="95"/>
      <c r="I1062" s="95"/>
      <c r="J1062" s="95"/>
      <c r="K1062" s="95"/>
      <c r="L1062" s="95"/>
      <c r="M1062" s="95"/>
      <c r="N1062" s="95"/>
      <c r="O1062" s="95"/>
    </row>
    <row r="1063" spans="1:18" ht="15" customHeight="1">
      <c r="A1063" s="297" t="s">
        <v>5</v>
      </c>
      <c r="B1063" s="297"/>
      <c r="C1063" s="63" t="s">
        <v>17</v>
      </c>
      <c r="D1063" s="64" t="s">
        <v>18</v>
      </c>
      <c r="E1063" s="67" t="s">
        <v>7</v>
      </c>
      <c r="G1063" s="159" t="str">
        <f>CONCATENATE("Misc. Healthy parts/ Non Ferrous  Scrap, Lying at ",C1064,". Quantity in MT - ")</f>
        <v>Misc. Healthy parts/ Non Ferrous  Scrap, Lying at CS Ferozepur. Quantity in MT - </v>
      </c>
      <c r="H1063" s="295" t="str">
        <f ca="1">CONCATENATE(G1063,G1064,(INDIRECT(I1064)),(INDIRECT(J1064)),(INDIRECT(K1064)),(INDIRECT(L1064)),(INDIRECT(M1064)),(INDIRECT(N1064)),(INDIRECT(O1064)),(INDIRECT(P1064)),(INDIRECT(Q1064)),(INDIRECT(R1064)),".")</f>
        <v>Misc. Healthy parts/ Non Ferrous  Scrap, Lying at CS Ferozepur. Quantity in MT - Misc. copper scrap - 0.174, All Alumn. Conductor Scrap - 0.172, .</v>
      </c>
      <c r="I1063" s="95" t="str">
        <f aca="true" ca="1" t="array" ref="I1063">CELL("address",INDEX(G1063:G1079,MATCH(TRUE,ISBLANK(G1063:G1079),0)))</f>
        <v>$G$1066</v>
      </c>
      <c r="J1063" s="95">
        <f aca="true" t="array" ref="J1063">MATCH(TRUE,ISBLANK(G1063:G1079),0)</f>
        <v>4</v>
      </c>
      <c r="K1063" s="95">
        <f>J1063-3</f>
        <v>1</v>
      </c>
      <c r="L1063" s="95"/>
      <c r="M1063" s="95"/>
      <c r="N1063" s="95"/>
      <c r="O1063" s="95"/>
      <c r="P1063" s="95"/>
      <c r="Q1063" s="95"/>
      <c r="R1063" s="95"/>
    </row>
    <row r="1064" spans="1:18" ht="15" customHeight="1">
      <c r="A1064" s="297" t="s">
        <v>180</v>
      </c>
      <c r="B1064" s="297"/>
      <c r="C1064" s="296" t="s">
        <v>95</v>
      </c>
      <c r="D1064" s="59" t="s">
        <v>107</v>
      </c>
      <c r="E1064" s="68">
        <v>0.174</v>
      </c>
      <c r="G1064" s="98" t="str">
        <f>CONCATENATE(D1064," - ",E1064,", ")</f>
        <v>Misc. copper scrap - 0.174, </v>
      </c>
      <c r="H1064" s="295"/>
      <c r="I1064" s="95" t="str">
        <f ca="1">IF(J1063&gt;=3,(MID(I1063,2,1)&amp;MID(I1063,4,4)-K1063),CELL("address",Z1064))</f>
        <v>G1065</v>
      </c>
      <c r="J1064" s="95" t="str">
        <f ca="1">IF(J1063&gt;=4,(MID(I1064,1,1)&amp;MID(I1064,2,4)+1),CELL("address",AA1064))</f>
        <v>G1066</v>
      </c>
      <c r="K1064" s="95" t="str">
        <f ca="1">IF(J1063&gt;=5,(MID(J1064,1,1)&amp;MID(J1064,2,4)+1),CELL("address",AB1064))</f>
        <v>$AB$1064</v>
      </c>
      <c r="L1064" s="95" t="str">
        <f ca="1">IF(J1063&gt;=6,(MID(K1064,1,1)&amp;MID(K1064,2,4)+1),CELL("address",AC1064))</f>
        <v>$AC$1064</v>
      </c>
      <c r="M1064" s="95" t="str">
        <f ca="1">IF(J1063&gt;=7,(MID(L1064,1,1)&amp;MID(L1064,2,4)+1),CELL("address",AD1064))</f>
        <v>$AD$1064</v>
      </c>
      <c r="N1064" s="95" t="str">
        <f ca="1">IF(J1063&gt;=8,(MID(M1064,1,1)&amp;MID(M1064,2,4)+1),CELL("address",AE1064))</f>
        <v>$AE$1064</v>
      </c>
      <c r="O1064" s="95" t="str">
        <f ca="1">IF(J1063&gt;=9,(MID(N1064,1,1)&amp;MID(N1064,2,4)+1),CELL("address",AF1064))</f>
        <v>$AF$1064</v>
      </c>
      <c r="P1064" s="95" t="str">
        <f ca="1">IF(J1063&gt;=10,(MID(O1064,1,1)&amp;MID(O1064,2,4)+1),CELL("address",AG1064))</f>
        <v>$AG$1064</v>
      </c>
      <c r="Q1064" s="95" t="str">
        <f ca="1">IF(J1063&gt;=11,(MID(P1064,1,1)&amp;MID(P1064,2,4)+1),CELL("address",AH1064))</f>
        <v>$AH$1064</v>
      </c>
      <c r="R1064" s="95" t="str">
        <f ca="1">IF(J1063&gt;=12,(MID(Q1064,1,1)&amp;MID(Q1064,2,4)+1),CELL("address",AI1064))</f>
        <v>$AI$1064</v>
      </c>
    </row>
    <row r="1065" spans="1:15" ht="15" customHeight="1">
      <c r="A1065" s="297"/>
      <c r="B1065" s="297"/>
      <c r="C1065" s="296"/>
      <c r="D1065" s="44" t="s">
        <v>32</v>
      </c>
      <c r="E1065" s="45">
        <v>0.172</v>
      </c>
      <c r="G1065" s="98" t="str">
        <f>CONCATENATE(D1065," - ",E1065,", ")</f>
        <v>All Alumn. Conductor Scrap - 0.172, </v>
      </c>
      <c r="H1065" s="1"/>
      <c r="I1065" s="95"/>
      <c r="J1065" s="95"/>
      <c r="K1065" s="95"/>
      <c r="L1065" s="95"/>
      <c r="M1065" s="95"/>
      <c r="N1065" s="95"/>
      <c r="O1065" s="95"/>
    </row>
    <row r="1066" spans="1:8" ht="15" customHeight="1">
      <c r="A1066" s="35"/>
      <c r="B1066" s="1"/>
      <c r="C1066" s="1"/>
      <c r="D1066" s="1"/>
      <c r="E1066" s="1"/>
      <c r="H1066" s="1"/>
    </row>
    <row r="1067" spans="1:8" ht="15" customHeight="1">
      <c r="A1067" s="306"/>
      <c r="B1067" s="307"/>
      <c r="C1067" s="65"/>
      <c r="D1067" s="65"/>
      <c r="E1067" s="113">
        <f>SUM(E1069:E1072)</f>
        <v>0.36700000000000005</v>
      </c>
      <c r="H1067" s="1"/>
    </row>
    <row r="1068" spans="1:18" ht="15" customHeight="1">
      <c r="A1068" s="297" t="s">
        <v>5</v>
      </c>
      <c r="B1068" s="297"/>
      <c r="C1068" s="63" t="s">
        <v>17</v>
      </c>
      <c r="D1068" s="64" t="s">
        <v>18</v>
      </c>
      <c r="E1068" s="67" t="s">
        <v>7</v>
      </c>
      <c r="F1068" s="95"/>
      <c r="G1068" s="159" t="str">
        <f>CONCATENATE("Misc. Healthy parts/ Non Ferrous  Scrap, Lying at ",C1069,". Quantity in MT - ")</f>
        <v>Misc. Healthy parts/ Non Ferrous  Scrap, Lying at TRY Barnala. Quantity in MT - </v>
      </c>
      <c r="H1068" s="295" t="str">
        <f ca="1">CONCATENATE(G1068,G1069,(INDIRECT(I1069)),(INDIRECT(J1069)),(INDIRECT(K1069)),(INDIRECT(L1069)),(INDIRECT(M1069)),(INDIRECT(N1069)),(INDIRECT(O1069)),(INDIRECT(P1069)),(INDIRECT(Q1069)),(INDIRECT(R1069)),".")</f>
        <v>Misc. Healthy parts/ Non Ferrous  Scrap, Lying at TRY Barnala. Quantity in MT - Brass scrap - 0.276, Misc. Alumn. Scrap - 0.011, Iron scrap - 0.066, Burnt Cu scrap - 0.014, .</v>
      </c>
      <c r="I1068" s="95" t="str">
        <f aca="true" ca="1" t="array" ref="I1068">CELL("address",INDEX(G1068:G1084,MATCH(TRUE,ISBLANK(G1068:G1084),0)))</f>
        <v>$G$1073</v>
      </c>
      <c r="J1068" s="95">
        <f aca="true" t="array" ref="J1068">MATCH(TRUE,ISBLANK(G1068:G1084),0)</f>
        <v>6</v>
      </c>
      <c r="K1068" s="95">
        <f>J1068-3</f>
        <v>3</v>
      </c>
      <c r="L1068" s="95"/>
      <c r="M1068" s="95"/>
      <c r="N1068" s="95"/>
      <c r="O1068" s="95"/>
      <c r="P1068" s="95"/>
      <c r="Q1068" s="95"/>
      <c r="R1068" s="95"/>
    </row>
    <row r="1069" spans="1:18" ht="13.5" customHeight="1">
      <c r="A1069" s="297" t="s">
        <v>186</v>
      </c>
      <c r="B1069" s="297"/>
      <c r="C1069" s="296" t="s">
        <v>281</v>
      </c>
      <c r="D1069" s="44" t="s">
        <v>23</v>
      </c>
      <c r="E1069" s="114">
        <v>0.276</v>
      </c>
      <c r="F1069" s="95"/>
      <c r="G1069" s="98" t="str">
        <f>CONCATENATE(D1069," - ",E1069,", ")</f>
        <v>Brass scrap - 0.276, </v>
      </c>
      <c r="H1069" s="295"/>
      <c r="I1069" s="95" t="str">
        <f ca="1">IF(J1068&gt;=3,(MID(I1068,2,1)&amp;MID(I1068,4,4)-K1068),CELL("address",Z1069))</f>
        <v>G1070</v>
      </c>
      <c r="J1069" s="95" t="str">
        <f ca="1">IF(J1068&gt;=4,(MID(I1069,1,1)&amp;MID(I1069,2,4)+1),CELL("address",AA1069))</f>
        <v>G1071</v>
      </c>
      <c r="K1069" s="95" t="str">
        <f ca="1">IF(J1068&gt;=5,(MID(J1069,1,1)&amp;MID(J1069,2,4)+1),CELL("address",AB1069))</f>
        <v>G1072</v>
      </c>
      <c r="L1069" s="95" t="str">
        <f ca="1">IF(J1068&gt;=6,(MID(K1069,1,1)&amp;MID(K1069,2,4)+1),CELL("address",AC1069))</f>
        <v>G1073</v>
      </c>
      <c r="M1069" s="95" t="str">
        <f ca="1">IF(J1068&gt;=7,(MID(L1069,1,1)&amp;MID(L1069,2,4)+1),CELL("address",AD1069))</f>
        <v>$AD$1069</v>
      </c>
      <c r="N1069" s="95" t="str">
        <f ca="1">IF(J1068&gt;=8,(MID(M1069,1,1)&amp;MID(M1069,2,4)+1),CELL("address",AE1069))</f>
        <v>$AE$1069</v>
      </c>
      <c r="O1069" s="95" t="str">
        <f ca="1">IF(J1068&gt;=9,(MID(N1069,1,1)&amp;MID(N1069,2,4)+1),CELL("address",AF1069))</f>
        <v>$AF$1069</v>
      </c>
      <c r="P1069" s="95" t="str">
        <f ca="1">IF(J1068&gt;=10,(MID(O1069,1,1)&amp;MID(O1069,2,4)+1),CELL("address",AG1069))</f>
        <v>$AG$1069</v>
      </c>
      <c r="Q1069" s="95" t="str">
        <f ca="1">IF(J1068&gt;=11,(MID(P1069,1,1)&amp;MID(P1069,2,4)+1),CELL("address",AH1069))</f>
        <v>$AH$1069</v>
      </c>
      <c r="R1069" s="95" t="str">
        <f ca="1">IF(J1068&gt;=12,(MID(Q1069,1,1)&amp;MID(Q1069,2,4)+1),CELL("address",AI1069))</f>
        <v>$AI$1069</v>
      </c>
    </row>
    <row r="1070" spans="1:15" ht="15" customHeight="1">
      <c r="A1070" s="297"/>
      <c r="B1070" s="297"/>
      <c r="C1070" s="296"/>
      <c r="D1070" s="44" t="s">
        <v>31</v>
      </c>
      <c r="E1070" s="67">
        <v>0.011</v>
      </c>
      <c r="G1070" s="98" t="str">
        <f>CONCATENATE(D1070," - ",E1070,", ")</f>
        <v>Misc. Alumn. Scrap - 0.011, </v>
      </c>
      <c r="H1070" s="95"/>
      <c r="I1070" s="95"/>
      <c r="J1070" s="95"/>
      <c r="K1070" s="95"/>
      <c r="L1070" s="95"/>
      <c r="M1070" s="95"/>
      <c r="N1070" s="95"/>
      <c r="O1070" s="95"/>
    </row>
    <row r="1071" spans="1:8" ht="15" customHeight="1">
      <c r="A1071" s="297"/>
      <c r="B1071" s="297"/>
      <c r="C1071" s="296"/>
      <c r="D1071" s="40" t="s">
        <v>27</v>
      </c>
      <c r="E1071" s="67">
        <v>0.066</v>
      </c>
      <c r="G1071" s="98" t="str">
        <f>CONCATENATE(D1071," - ",E1071,", ")</f>
        <v>Iron scrap - 0.066, </v>
      </c>
      <c r="H1071" s="1"/>
    </row>
    <row r="1072" spans="1:8" ht="15" customHeight="1">
      <c r="A1072" s="297"/>
      <c r="B1072" s="297"/>
      <c r="C1072" s="296"/>
      <c r="D1072" s="40" t="s">
        <v>37</v>
      </c>
      <c r="E1072" s="213">
        <v>0.014</v>
      </c>
      <c r="G1072" s="98" t="str">
        <f>CONCATENATE(D1072," - ",E1072,", ")</f>
        <v>Burnt Cu scrap - 0.014, </v>
      </c>
      <c r="H1072" s="1"/>
    </row>
    <row r="1073" spans="1:8" ht="15" customHeight="1">
      <c r="A1073" s="35"/>
      <c r="B1073" s="1"/>
      <c r="C1073" s="1"/>
      <c r="D1073" s="1"/>
      <c r="E1073" s="1"/>
      <c r="H1073" s="1"/>
    </row>
    <row r="1074" spans="1:8" ht="11.25" customHeight="1">
      <c r="A1074" s="306"/>
      <c r="B1074" s="307"/>
      <c r="C1074" s="65"/>
      <c r="D1074" s="65"/>
      <c r="E1074" s="66">
        <f>SUM(E1076:E1077)</f>
        <v>0.29000000000000004</v>
      </c>
      <c r="H1074" s="1"/>
    </row>
    <row r="1075" spans="1:18" ht="15" customHeight="1">
      <c r="A1075" s="297" t="s">
        <v>5</v>
      </c>
      <c r="B1075" s="297"/>
      <c r="C1075" s="63" t="s">
        <v>17</v>
      </c>
      <c r="D1075" s="64" t="s">
        <v>18</v>
      </c>
      <c r="E1075" s="63" t="s">
        <v>7</v>
      </c>
      <c r="G1075" s="159" t="str">
        <f>CONCATENATE("Misc. Healthy parts/ Non Ferrous  Scrap, Lying at ",C1076,". Quantity in MT - ")</f>
        <v>Misc. Healthy parts/ Non Ferrous  Scrap, Lying at TRY Ropar. Quantity in MT - </v>
      </c>
      <c r="H1075" s="295" t="str">
        <f ca="1">CONCATENATE(G1075,G1076,(INDIRECT(I1076)),(INDIRECT(J1076)),(INDIRECT(K1076)),(INDIRECT(L1076)),(INDIRECT(M1076)),(INDIRECT(N1076)),(INDIRECT(O1076)),(INDIRECT(P1076)),(INDIRECT(Q1076)),(INDIRECT(R1076)),".")</f>
        <v>Misc. Healthy parts/ Non Ferrous  Scrap, Lying at TRY Ropar. Quantity in MT - Misc. Alumn. Scrap - 0.154, Burnt Cu scrap - 0.136, .</v>
      </c>
      <c r="I1075" s="95" t="str">
        <f aca="true" ca="1" t="array" ref="I1075">CELL("address",INDEX(G1075:G1091,MATCH(TRUE,ISBLANK(G1075:G1091),0)))</f>
        <v>$G$1078</v>
      </c>
      <c r="J1075" s="95">
        <f aca="true" t="array" ref="J1075">MATCH(TRUE,ISBLANK(G1075:G1091),0)</f>
        <v>4</v>
      </c>
      <c r="K1075" s="95">
        <f>J1075-3</f>
        <v>1</v>
      </c>
      <c r="L1075" s="95"/>
      <c r="M1075" s="95"/>
      <c r="N1075" s="95"/>
      <c r="O1075" s="95"/>
      <c r="P1075" s="95"/>
      <c r="Q1075" s="95"/>
      <c r="R1075" s="95"/>
    </row>
    <row r="1076" spans="1:18" ht="15" customHeight="1">
      <c r="A1076" s="297" t="s">
        <v>192</v>
      </c>
      <c r="B1076" s="297"/>
      <c r="C1076" s="296" t="s">
        <v>134</v>
      </c>
      <c r="D1076" s="44" t="s">
        <v>31</v>
      </c>
      <c r="E1076" s="44">
        <v>0.154</v>
      </c>
      <c r="G1076" s="98" t="str">
        <f>CONCATENATE(D1076," - ",E1076,", ")</f>
        <v>Misc. Alumn. Scrap - 0.154, </v>
      </c>
      <c r="H1076" s="295"/>
      <c r="I1076" s="95" t="str">
        <f ca="1">IF(J1075&gt;=3,(MID(I1075,2,1)&amp;MID(I1075,4,4)-K1075),CELL("address",Z1076))</f>
        <v>G1077</v>
      </c>
      <c r="J1076" s="95" t="str">
        <f ca="1">IF(J1075&gt;=4,(MID(I1076,1,1)&amp;MID(I1076,2,4)+1),CELL("address",AA1076))</f>
        <v>G1078</v>
      </c>
      <c r="K1076" s="95" t="str">
        <f ca="1">IF(J1075&gt;=5,(MID(J1076,1,1)&amp;MID(J1076,2,4)+1),CELL("address",AB1076))</f>
        <v>$AB$1076</v>
      </c>
      <c r="L1076" s="95" t="str">
        <f ca="1">IF(J1075&gt;=6,(MID(K1076,1,1)&amp;MID(K1076,2,4)+1),CELL("address",AC1076))</f>
        <v>$AC$1076</v>
      </c>
      <c r="M1076" s="95" t="str">
        <f ca="1">IF(J1075&gt;=7,(MID(L1076,1,1)&amp;MID(L1076,2,4)+1),CELL("address",AD1076))</f>
        <v>$AD$1076</v>
      </c>
      <c r="N1076" s="95" t="str">
        <f ca="1">IF(J1075&gt;=8,(MID(M1076,1,1)&amp;MID(M1076,2,4)+1),CELL("address",AE1076))</f>
        <v>$AE$1076</v>
      </c>
      <c r="O1076" s="95" t="str">
        <f ca="1">IF(J1075&gt;=9,(MID(N1076,1,1)&amp;MID(N1076,2,4)+1),CELL("address",AF1076))</f>
        <v>$AF$1076</v>
      </c>
      <c r="P1076" s="95" t="str">
        <f ca="1">IF(J1075&gt;=10,(MID(O1076,1,1)&amp;MID(O1076,2,4)+1),CELL("address",AG1076))</f>
        <v>$AG$1076</v>
      </c>
      <c r="Q1076" s="95" t="str">
        <f ca="1">IF(J1075&gt;=11,(MID(P1076,1,1)&amp;MID(P1076,2,4)+1),CELL("address",AH1076))</f>
        <v>$AH$1076</v>
      </c>
      <c r="R1076" s="95" t="str">
        <f ca="1">IF(J1075&gt;=12,(MID(Q1076,1,1)&amp;MID(Q1076,2,4)+1),CELL("address",AI1076))</f>
        <v>$AI$1076</v>
      </c>
    </row>
    <row r="1077" spans="1:15" ht="15" customHeight="1">
      <c r="A1077" s="297"/>
      <c r="B1077" s="297"/>
      <c r="C1077" s="296"/>
      <c r="D1077" s="40" t="s">
        <v>37</v>
      </c>
      <c r="E1077" s="63">
        <v>0.136</v>
      </c>
      <c r="G1077" s="98" t="str">
        <f>CONCATENATE(D1077," - ",E1077,", ")</f>
        <v>Burnt Cu scrap - 0.136, </v>
      </c>
      <c r="H1077" s="1"/>
      <c r="I1077" s="95"/>
      <c r="J1077" s="95"/>
      <c r="K1077" s="95"/>
      <c r="L1077" s="95"/>
      <c r="M1077" s="95"/>
      <c r="N1077" s="95"/>
      <c r="O1077" s="95"/>
    </row>
    <row r="1078" spans="1:8" ht="15" customHeight="1">
      <c r="A1078" s="1"/>
      <c r="B1078" s="1"/>
      <c r="C1078" s="1"/>
      <c r="D1078" s="1"/>
      <c r="E1078" s="1"/>
      <c r="H1078" s="1"/>
    </row>
    <row r="1079" spans="1:8" ht="15" customHeight="1">
      <c r="A1079" s="306"/>
      <c r="B1079" s="307"/>
      <c r="C1079" s="65"/>
      <c r="D1079" s="65"/>
      <c r="E1079" s="113">
        <f>SUM(E1081:E1083)</f>
        <v>0.277</v>
      </c>
      <c r="H1079" s="1"/>
    </row>
    <row r="1080" spans="1:18" ht="15" customHeight="1">
      <c r="A1080" s="297" t="s">
        <v>5</v>
      </c>
      <c r="B1080" s="297"/>
      <c r="C1080" s="63" t="s">
        <v>17</v>
      </c>
      <c r="D1080" s="64" t="s">
        <v>18</v>
      </c>
      <c r="E1080" s="67" t="s">
        <v>7</v>
      </c>
      <c r="G1080" s="159" t="str">
        <f>CONCATENATE("Misc. Healthy parts/ Non Ferrous  Scrap, Lying at ",C1081,". Quantity in MT - ")</f>
        <v>Misc. Healthy parts/ Non Ferrous  Scrap, Lying at TRY Kotkapura. Quantity in MT - </v>
      </c>
      <c r="H1080" s="295" t="str">
        <f ca="1">CONCATENATE(G1080,G1081,(INDIRECT(I1081)),(INDIRECT(J1081)),(INDIRECT(K1081)),(INDIRECT(L1081)),(INDIRECT(M1081)),(INDIRECT(N1081)),(INDIRECT(O1081)),(INDIRECT(P1081)),(INDIRECT(Q1081)),(INDIRECT(R1081)),".")</f>
        <v>Misc. Healthy parts/ Non Ferrous  Scrap, Lying at TRY Kotkapura. Quantity in MT - Misc. Alumn. Scrap - 0.055, Iron scrap - 0.058, Brass scrap - 0.164, .</v>
      </c>
      <c r="I1080" s="95" t="str">
        <f aca="true" ca="1" t="array" ref="I1080">CELL("address",INDEX(G1080:G1096,MATCH(TRUE,ISBLANK(G1080:G1096),0)))</f>
        <v>$G$1084</v>
      </c>
      <c r="J1080" s="95">
        <f aca="true" t="array" ref="J1080">MATCH(TRUE,ISBLANK(G1080:G1096),0)</f>
        <v>5</v>
      </c>
      <c r="K1080" s="95">
        <f>J1080-3</f>
        <v>2</v>
      </c>
      <c r="L1080" s="95"/>
      <c r="M1080" s="95"/>
      <c r="N1080" s="95"/>
      <c r="O1080" s="95"/>
      <c r="P1080" s="95"/>
      <c r="Q1080" s="95"/>
      <c r="R1080" s="95"/>
    </row>
    <row r="1081" spans="1:18" ht="15" customHeight="1">
      <c r="A1081" s="297" t="s">
        <v>215</v>
      </c>
      <c r="B1081" s="297"/>
      <c r="C1081" s="296" t="s">
        <v>226</v>
      </c>
      <c r="D1081" s="44" t="s">
        <v>31</v>
      </c>
      <c r="E1081" s="67">
        <v>0.055</v>
      </c>
      <c r="G1081" s="98" t="str">
        <f>CONCATENATE(D1081," - ",E1081,", ")</f>
        <v>Misc. Alumn. Scrap - 0.055, </v>
      </c>
      <c r="H1081" s="295"/>
      <c r="I1081" s="95" t="str">
        <f ca="1">IF(J1080&gt;=3,(MID(I1080,2,1)&amp;MID(I1080,4,4)-K1080),CELL("address",Z1081))</f>
        <v>G1082</v>
      </c>
      <c r="J1081" s="95" t="str">
        <f ca="1">IF(J1080&gt;=4,(MID(I1081,1,1)&amp;MID(I1081,2,4)+1),CELL("address",AA1081))</f>
        <v>G1083</v>
      </c>
      <c r="K1081" s="95" t="str">
        <f ca="1">IF(J1080&gt;=5,(MID(J1081,1,1)&amp;MID(J1081,2,4)+1),CELL("address",AB1081))</f>
        <v>G1084</v>
      </c>
      <c r="L1081" s="95" t="str">
        <f ca="1">IF(J1080&gt;=6,(MID(K1081,1,1)&amp;MID(K1081,2,4)+1),CELL("address",AC1081))</f>
        <v>$AC$1081</v>
      </c>
      <c r="M1081" s="95" t="str">
        <f ca="1">IF(J1080&gt;=7,(MID(L1081,1,1)&amp;MID(L1081,2,4)+1),CELL("address",AD1081))</f>
        <v>$AD$1081</v>
      </c>
      <c r="N1081" s="95" t="str">
        <f ca="1">IF(J1080&gt;=8,(MID(M1081,1,1)&amp;MID(M1081,2,4)+1),CELL("address",AE1081))</f>
        <v>$AE$1081</v>
      </c>
      <c r="O1081" s="95" t="str">
        <f ca="1">IF(J1080&gt;=9,(MID(N1081,1,1)&amp;MID(N1081,2,4)+1),CELL("address",AF1081))</f>
        <v>$AF$1081</v>
      </c>
      <c r="P1081" s="95" t="str">
        <f ca="1">IF(J1080&gt;=10,(MID(O1081,1,1)&amp;MID(O1081,2,4)+1),CELL("address",AG1081))</f>
        <v>$AG$1081</v>
      </c>
      <c r="Q1081" s="95" t="str">
        <f ca="1">IF(J1080&gt;=11,(MID(P1081,1,1)&amp;MID(P1081,2,4)+1),CELL("address",AH1081))</f>
        <v>$AH$1081</v>
      </c>
      <c r="R1081" s="95" t="str">
        <f ca="1">IF(J1080&gt;=12,(MID(Q1081,1,1)&amp;MID(Q1081,2,4)+1),CELL("address",AI1081))</f>
        <v>$AI$1081</v>
      </c>
    </row>
    <row r="1082" spans="1:15" ht="15" customHeight="1">
      <c r="A1082" s="297"/>
      <c r="B1082" s="297"/>
      <c r="C1082" s="296"/>
      <c r="D1082" s="40" t="s">
        <v>27</v>
      </c>
      <c r="E1082" s="67">
        <v>0.058</v>
      </c>
      <c r="G1082" s="98" t="str">
        <f>CONCATENATE(D1082," - ",E1082,", ")</f>
        <v>Iron scrap - 0.058, </v>
      </c>
      <c r="H1082" s="1"/>
      <c r="I1082" s="95"/>
      <c r="J1082" s="95"/>
      <c r="K1082" s="95"/>
      <c r="L1082" s="95"/>
      <c r="M1082" s="95"/>
      <c r="N1082" s="95"/>
      <c r="O1082" s="95"/>
    </row>
    <row r="1083" spans="1:8" ht="15" customHeight="1">
      <c r="A1083" s="297"/>
      <c r="B1083" s="297"/>
      <c r="C1083" s="296"/>
      <c r="D1083" s="44" t="s">
        <v>23</v>
      </c>
      <c r="E1083" s="63">
        <v>0.164</v>
      </c>
      <c r="G1083" s="98" t="str">
        <f>CONCATENATE(D1083," - ",E1083,", ")</f>
        <v>Brass scrap - 0.164, </v>
      </c>
      <c r="H1083" s="1"/>
    </row>
    <row r="1084" spans="1:8" ht="13.5" customHeight="1">
      <c r="A1084" s="1"/>
      <c r="B1084" s="1"/>
      <c r="C1084" s="1"/>
      <c r="D1084" s="1"/>
      <c r="E1084" s="1"/>
      <c r="H1084" s="1"/>
    </row>
    <row r="1085" spans="1:8" ht="13.5" customHeight="1">
      <c r="A1085" s="306"/>
      <c r="B1085" s="307"/>
      <c r="C1085" s="65"/>
      <c r="D1085" s="65"/>
      <c r="E1085" s="113">
        <f>SUM(E1087:E1088)</f>
        <v>0.007</v>
      </c>
      <c r="H1085" s="1"/>
    </row>
    <row r="1086" spans="1:18" ht="15" customHeight="1">
      <c r="A1086" s="297" t="s">
        <v>5</v>
      </c>
      <c r="B1086" s="297"/>
      <c r="C1086" s="63" t="s">
        <v>17</v>
      </c>
      <c r="D1086" s="64" t="s">
        <v>18</v>
      </c>
      <c r="E1086" s="67" t="s">
        <v>7</v>
      </c>
      <c r="G1086" s="159" t="str">
        <f>CONCATENATE("Misc. Healthy parts/ Non Ferrous  Scrap, Lying at ",C1087,". Quantity in MT - ")</f>
        <v>Misc. Healthy parts/ Non Ferrous  Scrap, Lying at TRY Moga. Quantity in MT - </v>
      </c>
      <c r="H1086" s="295" t="str">
        <f ca="1">CONCATENATE(G1086,G1087,(INDIRECT(I1087)),(INDIRECT(J1087)),(INDIRECT(K1087)),(INDIRECT(L1087)),(INDIRECT(M1087)),(INDIRECT(N1087)),(INDIRECT(O1087)),(INDIRECT(P1087)),(INDIRECT(Q1087)),(INDIRECT(R1087)),".")</f>
        <v>Misc. Healthy parts/ Non Ferrous  Scrap, Lying at TRY Moga. Quantity in MT - Misc. Alumn. Scrap - 0.004, Iron scrap - 0.003, .</v>
      </c>
      <c r="I1086" s="95" t="str">
        <f aca="true" ca="1" t="array" ref="I1086">CELL("address",INDEX(G1086:G1102,MATCH(TRUE,ISBLANK(G1086:G1102),0)))</f>
        <v>$G$1089</v>
      </c>
      <c r="J1086" s="95">
        <f aca="true" t="array" ref="J1086">MATCH(TRUE,ISBLANK(G1086:G1102),0)</f>
        <v>4</v>
      </c>
      <c r="K1086" s="95">
        <f>J1086-3</f>
        <v>1</v>
      </c>
      <c r="L1086" s="95"/>
      <c r="M1086" s="95"/>
      <c r="N1086" s="95"/>
      <c r="O1086" s="95"/>
      <c r="P1086" s="95"/>
      <c r="Q1086" s="95"/>
      <c r="R1086" s="95"/>
    </row>
    <row r="1087" spans="1:18" ht="15" customHeight="1">
      <c r="A1087" s="297" t="s">
        <v>178</v>
      </c>
      <c r="B1087" s="297"/>
      <c r="C1087" s="296" t="s">
        <v>203</v>
      </c>
      <c r="D1087" s="44" t="s">
        <v>31</v>
      </c>
      <c r="E1087" s="114">
        <v>0.004</v>
      </c>
      <c r="G1087" s="98" t="str">
        <f>CONCATENATE(D1087," - ",E1087,", ")</f>
        <v>Misc. Alumn. Scrap - 0.004, </v>
      </c>
      <c r="H1087" s="295"/>
      <c r="I1087" s="95" t="str">
        <f ca="1">IF(J1086&gt;=3,(MID(I1086,2,1)&amp;MID(I1086,4,4)-K1086),CELL("address",Z1087))</f>
        <v>G1088</v>
      </c>
      <c r="J1087" s="95" t="str">
        <f ca="1">IF(J1086&gt;=4,(MID(I1087,1,1)&amp;MID(I1087,2,4)+1),CELL("address",AA1087))</f>
        <v>G1089</v>
      </c>
      <c r="K1087" s="95" t="str">
        <f ca="1">IF(J1086&gt;=5,(MID(J1087,1,1)&amp;MID(J1087,2,4)+1),CELL("address",AB1087))</f>
        <v>$AB$1087</v>
      </c>
      <c r="L1087" s="95" t="str">
        <f ca="1">IF(J1086&gt;=6,(MID(K1087,1,1)&amp;MID(K1087,2,4)+1),CELL("address",AC1087))</f>
        <v>$AC$1087</v>
      </c>
      <c r="M1087" s="95" t="str">
        <f ca="1">IF(J1086&gt;=7,(MID(L1087,1,1)&amp;MID(L1087,2,4)+1),CELL("address",AD1087))</f>
        <v>$AD$1087</v>
      </c>
      <c r="N1087" s="95" t="str">
        <f ca="1">IF(J1086&gt;=8,(MID(M1087,1,1)&amp;MID(M1087,2,4)+1),CELL("address",AE1087))</f>
        <v>$AE$1087</v>
      </c>
      <c r="O1087" s="95" t="str">
        <f ca="1">IF(J1086&gt;=9,(MID(N1087,1,1)&amp;MID(N1087,2,4)+1),CELL("address",AF1087))</f>
        <v>$AF$1087</v>
      </c>
      <c r="P1087" s="95" t="str">
        <f ca="1">IF(J1086&gt;=10,(MID(O1087,1,1)&amp;MID(O1087,2,4)+1),CELL("address",AG1087))</f>
        <v>$AG$1087</v>
      </c>
      <c r="Q1087" s="95" t="str">
        <f ca="1">IF(J1086&gt;=11,(MID(P1087,1,1)&amp;MID(P1087,2,4)+1),CELL("address",AH1087))</f>
        <v>$AH$1087</v>
      </c>
      <c r="R1087" s="95" t="str">
        <f ca="1">IF(J1086&gt;=12,(MID(Q1087,1,1)&amp;MID(Q1087,2,4)+1),CELL("address",AI1087))</f>
        <v>$AI$1087</v>
      </c>
    </row>
    <row r="1088" spans="1:15" ht="15" customHeight="1">
      <c r="A1088" s="297"/>
      <c r="B1088" s="297"/>
      <c r="C1088" s="296"/>
      <c r="D1088" s="40" t="s">
        <v>27</v>
      </c>
      <c r="E1088" s="67">
        <v>0.003</v>
      </c>
      <c r="G1088" s="98" t="str">
        <f>CONCATENATE(D1088," - ",E1088,", ")</f>
        <v>Iron scrap - 0.003, </v>
      </c>
      <c r="H1088" s="1"/>
      <c r="I1088" s="95"/>
      <c r="J1088" s="95"/>
      <c r="K1088" s="95"/>
      <c r="L1088" s="95"/>
      <c r="M1088" s="95"/>
      <c r="N1088" s="95"/>
      <c r="O1088" s="95"/>
    </row>
    <row r="1089" spans="1:8" ht="15" customHeight="1">
      <c r="A1089" s="1"/>
      <c r="B1089" s="1"/>
      <c r="C1089" s="1"/>
      <c r="D1089" s="1"/>
      <c r="E1089" s="1"/>
      <c r="H1089" s="1"/>
    </row>
    <row r="1090" spans="1:8" ht="15" customHeight="1">
      <c r="A1090" s="306"/>
      <c r="B1090" s="307"/>
      <c r="C1090" s="65"/>
      <c r="D1090" s="65"/>
      <c r="E1090" s="66">
        <f>SUM(E1092:E1092)</f>
        <v>2</v>
      </c>
      <c r="H1090" s="1"/>
    </row>
    <row r="1091" spans="1:18" ht="15" customHeight="1">
      <c r="A1091" s="297" t="s">
        <v>5</v>
      </c>
      <c r="B1091" s="297"/>
      <c r="C1091" s="63" t="s">
        <v>17</v>
      </c>
      <c r="D1091" s="64" t="s">
        <v>18</v>
      </c>
      <c r="E1091" s="63" t="s">
        <v>7</v>
      </c>
      <c r="G1091" s="159" t="str">
        <f>CONCATENATE("Misc. Healthy parts/ Non Ferrous  Scrap, Lying at ",C1092,". Quantity in MT - ")</f>
        <v>Misc. Healthy parts/ Non Ferrous  Scrap, Lying at TRY Malerkotla. Quantity in MT - </v>
      </c>
      <c r="H1091" s="295" t="str">
        <f ca="1">CONCATENATE(G1091,G1092,(INDIRECT(I1092)),(INDIRECT(J1092)),(INDIRECT(K1092)),(INDIRECT(L1092)),(INDIRECT(M1092)),(INDIRECT(N1092)),(INDIRECT(O1092)),(INDIRECT(P1092)),(INDIRECT(Q1092)),(INDIRECT(R1092)),".")</f>
        <v>Misc. Healthy parts/ Non Ferrous  Scrap, Lying at TRY Malerkotla. Quantity in MT - Brass scrap - 2, .</v>
      </c>
      <c r="I1091" s="95" t="str">
        <f aca="true" ca="1" t="array" ref="I1091">CELL("address",INDEX(G1091:G1112,MATCH(TRUE,ISBLANK(G1091:G1112),0)))</f>
        <v>$G$1093</v>
      </c>
      <c r="J1091" s="95">
        <f aca="true" t="array" ref="J1091">MATCH(TRUE,ISBLANK(G1091:G1112),0)</f>
        <v>3</v>
      </c>
      <c r="K1091" s="95">
        <f>J1091-3</f>
        <v>0</v>
      </c>
      <c r="L1091" s="95"/>
      <c r="M1091" s="95"/>
      <c r="N1091" s="95"/>
      <c r="O1091" s="95"/>
      <c r="P1091" s="95"/>
      <c r="Q1091" s="95"/>
      <c r="R1091" s="95"/>
    </row>
    <row r="1092" spans="1:18" ht="15" customHeight="1">
      <c r="A1092" s="297" t="s">
        <v>179</v>
      </c>
      <c r="B1092" s="297"/>
      <c r="C1092" s="255" t="s">
        <v>28</v>
      </c>
      <c r="D1092" s="44" t="s">
        <v>23</v>
      </c>
      <c r="E1092" s="46">
        <v>2</v>
      </c>
      <c r="G1092" s="98" t="str">
        <f>CONCATENATE(D1092," - ",E1092,", ")</f>
        <v>Brass scrap - 2, </v>
      </c>
      <c r="H1092" s="295"/>
      <c r="I1092" s="95" t="str">
        <f ca="1">IF(J1091&gt;=3,(MID(I1091,2,1)&amp;MID(I1091,4,4)-K1091),CELL("address",Z1092))</f>
        <v>G1093</v>
      </c>
      <c r="J1092" s="95" t="str">
        <f ca="1">IF(J1091&gt;=4,(MID(I1092,1,1)&amp;MID(I1092,2,4)+1),CELL("address",AA1092))</f>
        <v>$AA$1092</v>
      </c>
      <c r="K1092" s="95" t="str">
        <f ca="1">IF(J1091&gt;=5,(MID(J1092,1,1)&amp;MID(J1092,2,4)+1),CELL("address",AB1092))</f>
        <v>$AB$1092</v>
      </c>
      <c r="L1092" s="95" t="str">
        <f ca="1">IF(J1091&gt;=6,(MID(K1092,1,1)&amp;MID(K1092,2,4)+1),CELL("address",AC1092))</f>
        <v>$AC$1092</v>
      </c>
      <c r="M1092" s="95" t="str">
        <f ca="1">IF(J1091&gt;=7,(MID(L1092,1,1)&amp;MID(L1092,2,4)+1),CELL("address",AD1092))</f>
        <v>$AD$1092</v>
      </c>
      <c r="N1092" s="95" t="str">
        <f ca="1">IF(J1091&gt;=8,(MID(M1092,1,1)&amp;MID(M1092,2,4)+1),CELL("address",AE1092))</f>
        <v>$AE$1092</v>
      </c>
      <c r="O1092" s="95" t="str">
        <f ca="1">IF(J1091&gt;=9,(MID(N1092,1,1)&amp;MID(N1092,2,4)+1),CELL("address",AF1092))</f>
        <v>$AF$1092</v>
      </c>
      <c r="P1092" s="95" t="str">
        <f ca="1">IF(J1091&gt;=10,(MID(O1092,1,1)&amp;MID(O1092,2,4)+1),CELL("address",AG1092))</f>
        <v>$AG$1092</v>
      </c>
      <c r="Q1092" s="95" t="str">
        <f ca="1">IF(J1091&gt;=11,(MID(P1092,1,1)&amp;MID(P1092,2,4)+1),CELL("address",AH1092))</f>
        <v>$AH$1092</v>
      </c>
      <c r="R1092" s="95" t="str">
        <f ca="1">IF(J1091&gt;=12,(MID(Q1092,1,1)&amp;MID(Q1092,2,4)+1),CELL("address",AI1092))</f>
        <v>$AI$1092</v>
      </c>
    </row>
    <row r="1093" spans="1:15" ht="15" customHeight="1">
      <c r="A1093" s="1"/>
      <c r="B1093" s="1"/>
      <c r="C1093" s="1"/>
      <c r="D1093" s="1"/>
      <c r="E1093" s="1"/>
      <c r="H1093" s="1"/>
      <c r="I1093" s="95"/>
      <c r="J1093" s="95"/>
      <c r="K1093" s="95"/>
      <c r="L1093" s="95"/>
      <c r="M1093" s="95"/>
      <c r="N1093" s="95"/>
      <c r="O1093" s="95"/>
    </row>
    <row r="1094" spans="1:8" ht="15" customHeight="1">
      <c r="A1094" s="306"/>
      <c r="B1094" s="307"/>
      <c r="C1094" s="65"/>
      <c r="D1094" s="65"/>
      <c r="E1094" s="66">
        <f>SUM(E1096:E1098)</f>
        <v>2.169</v>
      </c>
      <c r="H1094" s="1"/>
    </row>
    <row r="1095" spans="1:18" ht="15" customHeight="1">
      <c r="A1095" s="297" t="s">
        <v>5</v>
      </c>
      <c r="B1095" s="297"/>
      <c r="C1095" s="63" t="s">
        <v>17</v>
      </c>
      <c r="D1095" s="64" t="s">
        <v>18</v>
      </c>
      <c r="E1095" s="63" t="s">
        <v>7</v>
      </c>
      <c r="G1095" s="159" t="str">
        <f>CONCATENATE("Misc. Healthy parts/ Non Ferrous  Scrap, Lying at ",C1096,". Quantity in MT - ")</f>
        <v>Misc. Healthy parts/ Non Ferrous  Scrap, Lying at TRY Malout. Quantity in MT - </v>
      </c>
      <c r="H1095" s="295" t="str">
        <f ca="1">CONCATENATE(G1095,G1096,(INDIRECT(I1096)),(INDIRECT(J1096)),(INDIRECT(K1096)),(INDIRECT(L1096)),(INDIRECT(M1096)),(INDIRECT(N1096)),(INDIRECT(O1096)),(INDIRECT(P1096)),(INDIRECT(Q1096)),(INDIRECT(R1096)),".")</f>
        <v>Misc. Healthy parts/ Non Ferrous  Scrap, Lying at TRY Malout. Quantity in MT - Brass scrap - 1.939, Misc. Alumn. Scrap - 0.205, Iron scrap - 0.025, .</v>
      </c>
      <c r="I1095" s="95" t="str">
        <f aca="true" ca="1" t="array" ref="I1095">CELL("address",INDEX(G1095:G1116,MATCH(TRUE,ISBLANK(G1095:G1116),0)))</f>
        <v>$G$1099</v>
      </c>
      <c r="J1095" s="95">
        <f aca="true" t="array" ref="J1095">MATCH(TRUE,ISBLANK(G1095:G1116),0)</f>
        <v>5</v>
      </c>
      <c r="K1095" s="95">
        <f>J1095-3</f>
        <v>2</v>
      </c>
      <c r="L1095" s="95"/>
      <c r="M1095" s="95"/>
      <c r="N1095" s="95"/>
      <c r="O1095" s="95"/>
      <c r="P1095" s="95"/>
      <c r="Q1095" s="95"/>
      <c r="R1095" s="95"/>
    </row>
    <row r="1096" spans="1:18" ht="15" customHeight="1">
      <c r="A1096" s="297" t="s">
        <v>216</v>
      </c>
      <c r="B1096" s="297"/>
      <c r="C1096" s="296" t="s">
        <v>154</v>
      </c>
      <c r="D1096" s="44" t="s">
        <v>23</v>
      </c>
      <c r="E1096" s="46">
        <v>1.939</v>
      </c>
      <c r="G1096" s="98" t="str">
        <f>CONCATENATE(D1096," - ",E1096,", ")</f>
        <v>Brass scrap - 1.939, </v>
      </c>
      <c r="H1096" s="295"/>
      <c r="I1096" s="95" t="str">
        <f ca="1">IF(J1095&gt;=3,(MID(I1095,2,1)&amp;MID(I1095,4,4)-K1095),CELL("address",Z1096))</f>
        <v>G1097</v>
      </c>
      <c r="J1096" s="95" t="str">
        <f ca="1">IF(J1095&gt;=4,(MID(I1096,1,1)&amp;MID(I1096,2,4)+1),CELL("address",AA1096))</f>
        <v>G1098</v>
      </c>
      <c r="K1096" s="95" t="str">
        <f ca="1">IF(J1095&gt;=5,(MID(J1096,1,1)&amp;MID(J1096,2,4)+1),CELL("address",AB1096))</f>
        <v>G1099</v>
      </c>
      <c r="L1096" s="95" t="str">
        <f ca="1">IF(J1095&gt;=6,(MID(K1096,1,1)&amp;MID(K1096,2,4)+1),CELL("address",AC1096))</f>
        <v>$AC$1096</v>
      </c>
      <c r="M1096" s="95" t="str">
        <f ca="1">IF(J1095&gt;=7,(MID(L1096,1,1)&amp;MID(L1096,2,4)+1),CELL("address",AD1096))</f>
        <v>$AD$1096</v>
      </c>
      <c r="N1096" s="95" t="str">
        <f ca="1">IF(J1095&gt;=8,(MID(M1096,1,1)&amp;MID(M1096,2,4)+1),CELL("address",AE1096))</f>
        <v>$AE$1096</v>
      </c>
      <c r="O1096" s="95" t="str">
        <f ca="1">IF(J1095&gt;=9,(MID(N1096,1,1)&amp;MID(N1096,2,4)+1),CELL("address",AF1096))</f>
        <v>$AF$1096</v>
      </c>
      <c r="P1096" s="95" t="str">
        <f ca="1">IF(J1095&gt;=10,(MID(O1096,1,1)&amp;MID(O1096,2,4)+1),CELL("address",AG1096))</f>
        <v>$AG$1096</v>
      </c>
      <c r="Q1096" s="95" t="str">
        <f ca="1">IF(J1095&gt;=11,(MID(P1096,1,1)&amp;MID(P1096,2,4)+1),CELL("address",AH1096))</f>
        <v>$AH$1096</v>
      </c>
      <c r="R1096" s="95" t="str">
        <f ca="1">IF(J1095&gt;=12,(MID(Q1096,1,1)&amp;MID(Q1096,2,4)+1),CELL("address",AI1096))</f>
        <v>$AI$1096</v>
      </c>
    </row>
    <row r="1097" spans="1:15" ht="15" customHeight="1">
      <c r="A1097" s="297"/>
      <c r="B1097" s="297"/>
      <c r="C1097" s="296"/>
      <c r="D1097" s="44" t="s">
        <v>31</v>
      </c>
      <c r="E1097" s="220">
        <v>0.205</v>
      </c>
      <c r="G1097" s="98" t="str">
        <f>CONCATENATE(D1097," - ",E1097,", ")</f>
        <v>Misc. Alumn. Scrap - 0.205, </v>
      </c>
      <c r="H1097" s="1"/>
      <c r="I1097" s="95"/>
      <c r="J1097" s="95"/>
      <c r="K1097" s="95"/>
      <c r="L1097" s="95"/>
      <c r="M1097" s="95"/>
      <c r="N1097" s="95"/>
      <c r="O1097" s="95"/>
    </row>
    <row r="1098" spans="1:8" ht="15" customHeight="1">
      <c r="A1098" s="297"/>
      <c r="B1098" s="297"/>
      <c r="C1098" s="296"/>
      <c r="D1098" s="40" t="s">
        <v>27</v>
      </c>
      <c r="E1098" s="220">
        <v>0.025</v>
      </c>
      <c r="G1098" s="98" t="str">
        <f>CONCATENATE(D1098," - ",E1098,", ")</f>
        <v>Iron scrap - 0.025, </v>
      </c>
      <c r="H1098" s="1"/>
    </row>
    <row r="1099" spans="1:8" ht="15" customHeight="1">
      <c r="A1099" s="1"/>
      <c r="B1099" s="1"/>
      <c r="C1099" s="1"/>
      <c r="D1099" s="1"/>
      <c r="E1099" s="1"/>
      <c r="H1099" s="1"/>
    </row>
    <row r="1100" spans="1:8" ht="15.75" customHeight="1">
      <c r="A1100" s="306"/>
      <c r="B1100" s="307"/>
      <c r="C1100" s="65"/>
      <c r="D1100" s="65"/>
      <c r="E1100" s="66">
        <f>SUM(E1102:E1102)</f>
        <v>0.008</v>
      </c>
      <c r="H1100" s="1"/>
    </row>
    <row r="1101" spans="1:18" ht="15.75" customHeight="1">
      <c r="A1101" s="297" t="s">
        <v>5</v>
      </c>
      <c r="B1101" s="297"/>
      <c r="C1101" s="63" t="s">
        <v>17</v>
      </c>
      <c r="D1101" s="64" t="s">
        <v>18</v>
      </c>
      <c r="E1101" s="63" t="s">
        <v>7</v>
      </c>
      <c r="G1101" s="159" t="str">
        <f>CONCATENATE("Misc. Healthy parts/ Non Ferrous  Scrap, Lying at ",C1102,". Quantity in MT - ")</f>
        <v>Misc. Healthy parts/ Non Ferrous  Scrap, Lying at CS Sangrur. Quantity in MT - </v>
      </c>
      <c r="H1101" s="295" t="str">
        <f ca="1">CONCATENATE(G1101,G1102,(INDIRECT(I1102)),(INDIRECT(J1102)),(INDIRECT(K1102)),(INDIRECT(L1102)),(INDIRECT(M1102)),(INDIRECT(N1102)),(INDIRECT(O1102)),(INDIRECT(P1102)),(INDIRECT(Q1102)),(INDIRECT(R1102)),".")</f>
        <v>Misc. Healthy parts/ Non Ferrous  Scrap, Lying at CS Sangrur. Quantity in MT - Misc. copper scrap - 0.008, .</v>
      </c>
      <c r="I1101" s="95" t="str">
        <f aca="true" ca="1" t="array" ref="I1101">CELL("address",INDEX(G1101:G1122,MATCH(TRUE,ISBLANK(G1101:G1122),0)))</f>
        <v>$G$1103</v>
      </c>
      <c r="J1101" s="95">
        <f aca="true" t="array" ref="J1101">MATCH(TRUE,ISBLANK(G1101:G1122),0)</f>
        <v>3</v>
      </c>
      <c r="K1101" s="95">
        <f>J1101-3</f>
        <v>0</v>
      </c>
      <c r="L1101" s="95"/>
      <c r="M1101" s="95"/>
      <c r="N1101" s="95"/>
      <c r="O1101" s="95"/>
      <c r="P1101" s="95"/>
      <c r="Q1101" s="95"/>
      <c r="R1101" s="95"/>
    </row>
    <row r="1102" spans="1:18" ht="15.75" customHeight="1">
      <c r="A1102" s="297" t="s">
        <v>228</v>
      </c>
      <c r="B1102" s="297"/>
      <c r="C1102" s="255" t="s">
        <v>75</v>
      </c>
      <c r="D1102" s="44" t="s">
        <v>107</v>
      </c>
      <c r="E1102" s="46">
        <v>0.008</v>
      </c>
      <c r="G1102" s="98" t="str">
        <f>CONCATENATE(D1102," - ",E1102,", ")</f>
        <v>Misc. copper scrap - 0.008, </v>
      </c>
      <c r="H1102" s="295"/>
      <c r="I1102" s="95" t="str">
        <f ca="1">IF(J1101&gt;=3,(MID(I1101,2,1)&amp;MID(I1101,4,4)-K1101),CELL("address",Z1102))</f>
        <v>G1103</v>
      </c>
      <c r="J1102" s="95" t="str">
        <f ca="1">IF(J1101&gt;=4,(MID(I1102,1,1)&amp;MID(I1102,2,4)+1),CELL("address",AA1102))</f>
        <v>$AA$1102</v>
      </c>
      <c r="K1102" s="95" t="str">
        <f ca="1">IF(J1101&gt;=5,(MID(J1102,1,1)&amp;MID(J1102,2,4)+1),CELL("address",AB1102))</f>
        <v>$AB$1102</v>
      </c>
      <c r="L1102" s="95" t="str">
        <f ca="1">IF(J1101&gt;=6,(MID(K1102,1,1)&amp;MID(K1102,2,4)+1),CELL("address",AC1102))</f>
        <v>$AC$1102</v>
      </c>
      <c r="M1102" s="95" t="str">
        <f ca="1">IF(J1101&gt;=7,(MID(L1102,1,1)&amp;MID(L1102,2,4)+1),CELL("address",AD1102))</f>
        <v>$AD$1102</v>
      </c>
      <c r="N1102" s="95" t="str">
        <f ca="1">IF(J1101&gt;=8,(MID(M1102,1,1)&amp;MID(M1102,2,4)+1),CELL("address",AE1102))</f>
        <v>$AE$1102</v>
      </c>
      <c r="O1102" s="95" t="str">
        <f ca="1">IF(J1101&gt;=9,(MID(N1102,1,1)&amp;MID(N1102,2,4)+1),CELL("address",AF1102))</f>
        <v>$AF$1102</v>
      </c>
      <c r="P1102" s="95" t="str">
        <f ca="1">IF(J1101&gt;=10,(MID(O1102,1,1)&amp;MID(O1102,2,4)+1),CELL("address",AG1102))</f>
        <v>$AG$1102</v>
      </c>
      <c r="Q1102" s="95" t="str">
        <f ca="1">IF(J1101&gt;=11,(MID(P1102,1,1)&amp;MID(P1102,2,4)+1),CELL("address",AH1102))</f>
        <v>$AH$1102</v>
      </c>
      <c r="R1102" s="95" t="str">
        <f ca="1">IF(J1101&gt;=12,(MID(Q1102,1,1)&amp;MID(Q1102,2,4)+1),CELL("address",AI1102))</f>
        <v>$AI$1102</v>
      </c>
    </row>
    <row r="1103" spans="1:15" ht="15" customHeight="1">
      <c r="A1103" s="1"/>
      <c r="B1103" s="1"/>
      <c r="C1103" s="1"/>
      <c r="D1103" s="1"/>
      <c r="E1103" s="1"/>
      <c r="H1103" s="1"/>
      <c r="I1103" s="95"/>
      <c r="J1103" s="95"/>
      <c r="K1103" s="95"/>
      <c r="L1103" s="95"/>
      <c r="M1103" s="95"/>
      <c r="N1103" s="95"/>
      <c r="O1103" s="95"/>
    </row>
    <row r="1104" spans="1:8" ht="15" customHeight="1">
      <c r="A1104" s="306"/>
      <c r="B1104" s="307"/>
      <c r="C1104" s="65"/>
      <c r="D1104" s="65"/>
      <c r="E1104" s="66">
        <f>SUM(E1106:E1107)</f>
        <v>0.20600000000000002</v>
      </c>
      <c r="H1104" s="1"/>
    </row>
    <row r="1105" spans="1:18" ht="15" customHeight="1">
      <c r="A1105" s="297" t="s">
        <v>5</v>
      </c>
      <c r="B1105" s="297"/>
      <c r="C1105" s="63" t="s">
        <v>17</v>
      </c>
      <c r="D1105" s="64" t="s">
        <v>18</v>
      </c>
      <c r="E1105" s="63" t="s">
        <v>7</v>
      </c>
      <c r="G1105" s="159" t="str">
        <f>CONCATENATE("Misc. Healthy parts/ Non Ferrous  Scrap, Lying at ",C1106,". Quantity in MT - ")</f>
        <v>Misc. Healthy parts/ Non Ferrous  Scrap, Lying at TRY Sangrur. Quantity in MT - </v>
      </c>
      <c r="H1105" s="295" t="str">
        <f ca="1">CONCATENATE(G1105,G1106,(INDIRECT(I1106)),(INDIRECT(J1106)),(INDIRECT(K1106)),(INDIRECT(L1106)),(INDIRECT(M1106)),(INDIRECT(N1106)),(INDIRECT(O1106)),(INDIRECT(P1106)),(INDIRECT(Q1106)),(INDIRECT(R1106)),".")</f>
        <v>Misc. Healthy parts/ Non Ferrous  Scrap, Lying at TRY Sangrur. Quantity in MT - Brass scrap - 0.189, Misc. Alumn. Scrap - 0.017, .</v>
      </c>
      <c r="I1105" s="95" t="str">
        <f aca="true" ca="1" t="array" ref="I1105">CELL("address",INDEX(G1105:G1126,MATCH(TRUE,ISBLANK(G1105:G1126),0)))</f>
        <v>$G$1108</v>
      </c>
      <c r="J1105" s="95">
        <f aca="true" t="array" ref="J1105">MATCH(TRUE,ISBLANK(G1105:G1126),0)</f>
        <v>4</v>
      </c>
      <c r="K1105" s="95">
        <f>J1105-3</f>
        <v>1</v>
      </c>
      <c r="L1105" s="95"/>
      <c r="M1105" s="95"/>
      <c r="N1105" s="95"/>
      <c r="O1105" s="95"/>
      <c r="P1105" s="95"/>
      <c r="Q1105" s="95"/>
      <c r="R1105" s="95"/>
    </row>
    <row r="1106" spans="1:18" ht="15" customHeight="1">
      <c r="A1106" s="297" t="s">
        <v>240</v>
      </c>
      <c r="B1106" s="297"/>
      <c r="C1106" s="296" t="s">
        <v>129</v>
      </c>
      <c r="D1106" s="44" t="s">
        <v>23</v>
      </c>
      <c r="E1106" s="46">
        <v>0.189</v>
      </c>
      <c r="G1106" s="98" t="str">
        <f>CONCATENATE(D1106," - ",E1106,", ")</f>
        <v>Brass scrap - 0.189, </v>
      </c>
      <c r="H1106" s="295"/>
      <c r="I1106" s="95" t="str">
        <f ca="1">IF(J1105&gt;=3,(MID(I1105,2,1)&amp;MID(I1105,4,4)-K1105),CELL("address",Z1106))</f>
        <v>G1107</v>
      </c>
      <c r="J1106" s="95" t="str">
        <f ca="1">IF(J1105&gt;=4,(MID(I1106,1,1)&amp;MID(I1106,2,4)+1),CELL("address",AA1106))</f>
        <v>G1108</v>
      </c>
      <c r="K1106" s="95" t="str">
        <f ca="1">IF(J1105&gt;=5,(MID(J1106,1,1)&amp;MID(J1106,2,4)+1),CELL("address",AB1106))</f>
        <v>$AB$1106</v>
      </c>
      <c r="L1106" s="95" t="str">
        <f ca="1">IF(J1105&gt;=6,(MID(K1106,1,1)&amp;MID(K1106,2,4)+1),CELL("address",AC1106))</f>
        <v>$AC$1106</v>
      </c>
      <c r="M1106" s="95" t="str">
        <f ca="1">IF(J1105&gt;=7,(MID(L1106,1,1)&amp;MID(L1106,2,4)+1),CELL("address",AD1106))</f>
        <v>$AD$1106</v>
      </c>
      <c r="N1106" s="95" t="str">
        <f ca="1">IF(J1105&gt;=8,(MID(M1106,1,1)&amp;MID(M1106,2,4)+1),CELL("address",AE1106))</f>
        <v>$AE$1106</v>
      </c>
      <c r="O1106" s="95" t="str">
        <f ca="1">IF(J1105&gt;=9,(MID(N1106,1,1)&amp;MID(N1106,2,4)+1),CELL("address",AF1106))</f>
        <v>$AF$1106</v>
      </c>
      <c r="P1106" s="95" t="str">
        <f ca="1">IF(J1105&gt;=10,(MID(O1106,1,1)&amp;MID(O1106,2,4)+1),CELL("address",AG1106))</f>
        <v>$AG$1106</v>
      </c>
      <c r="Q1106" s="95" t="str">
        <f ca="1">IF(J1105&gt;=11,(MID(P1106,1,1)&amp;MID(P1106,2,4)+1),CELL("address",AH1106))</f>
        <v>$AH$1106</v>
      </c>
      <c r="R1106" s="95" t="str">
        <f ca="1">IF(J1105&gt;=12,(MID(Q1106,1,1)&amp;MID(Q1106,2,4)+1),CELL("address",AI1106))</f>
        <v>$AI$1106</v>
      </c>
    </row>
    <row r="1107" spans="1:15" ht="15" customHeight="1">
      <c r="A1107" s="297"/>
      <c r="B1107" s="297"/>
      <c r="C1107" s="296"/>
      <c r="D1107" s="44" t="s">
        <v>31</v>
      </c>
      <c r="E1107" s="220">
        <v>0.017</v>
      </c>
      <c r="G1107" s="98" t="str">
        <f>CONCATENATE(D1107," - ",E1107,", ")</f>
        <v>Misc. Alumn. Scrap - 0.017, </v>
      </c>
      <c r="H1107" s="1"/>
      <c r="I1107" s="95"/>
      <c r="J1107" s="95"/>
      <c r="K1107" s="95"/>
      <c r="L1107" s="95"/>
      <c r="M1107" s="95"/>
      <c r="N1107" s="95"/>
      <c r="O1107" s="95"/>
    </row>
    <row r="1108" spans="1:8" ht="15" customHeight="1">
      <c r="A1108" s="1"/>
      <c r="B1108" s="1"/>
      <c r="C1108" s="1"/>
      <c r="D1108" s="1"/>
      <c r="E1108" s="1"/>
      <c r="H1108" s="1"/>
    </row>
    <row r="1109" spans="1:8" ht="15" customHeight="1">
      <c r="A1109" s="306"/>
      <c r="B1109" s="307"/>
      <c r="C1109" s="65"/>
      <c r="D1109" s="65"/>
      <c r="E1109" s="66">
        <f>SUM(E1111:E1113)</f>
        <v>0.20600000000000002</v>
      </c>
      <c r="H1109" s="1"/>
    </row>
    <row r="1110" spans="1:18" ht="15" customHeight="1">
      <c r="A1110" s="297" t="s">
        <v>5</v>
      </c>
      <c r="B1110" s="297"/>
      <c r="C1110" s="63" t="s">
        <v>17</v>
      </c>
      <c r="D1110" s="64" t="s">
        <v>18</v>
      </c>
      <c r="E1110" s="63" t="s">
        <v>7</v>
      </c>
      <c r="G1110" s="159" t="str">
        <f>CONCATENATE("Misc. Healthy parts/ Non Ferrous  Scrap, Lying at ",C1111,". Quantity in MT - ")</f>
        <v>Misc. Healthy parts/ Non Ferrous  Scrap, Lying at TRY Barnala. Quantity in MT - </v>
      </c>
      <c r="H1110" s="295" t="str">
        <f ca="1">CONCATENATE(G1110,G1111,(INDIRECT(I1111)),(INDIRECT(J1111)),(INDIRECT(K1111)),(INDIRECT(L1111)),(INDIRECT(M1111)),(INDIRECT(N1111)),(INDIRECT(O1111)),(INDIRECT(P1111)),(INDIRECT(Q1111)),(INDIRECT(R1111)),".")</f>
        <v>Misc. Healthy parts/ Non Ferrous  Scrap, Lying at TRY Barnala. Quantity in MT - Brass scrap - 0.177, Misc. Alumn. Scrap - 0.012, Iron scrap - 0.017, .</v>
      </c>
      <c r="I1110" s="95" t="str">
        <f aca="true" ca="1" t="array" ref="I1110">CELL("address",INDEX(G1110:G1131,MATCH(TRUE,ISBLANK(G1110:G1131),0)))</f>
        <v>$G$1114</v>
      </c>
      <c r="J1110" s="95">
        <f aca="true" t="array" ref="J1110">MATCH(TRUE,ISBLANK(G1110:G1131),0)</f>
        <v>5</v>
      </c>
      <c r="K1110" s="95">
        <f>J1110-3</f>
        <v>2</v>
      </c>
      <c r="L1110" s="95"/>
      <c r="M1110" s="95"/>
      <c r="N1110" s="95"/>
      <c r="O1110" s="95"/>
      <c r="P1110" s="95"/>
      <c r="Q1110" s="95"/>
      <c r="R1110" s="95"/>
    </row>
    <row r="1111" spans="1:18" ht="15" customHeight="1">
      <c r="A1111" s="297" t="s">
        <v>244</v>
      </c>
      <c r="B1111" s="297"/>
      <c r="C1111" s="296" t="s">
        <v>281</v>
      </c>
      <c r="D1111" s="44" t="s">
        <v>23</v>
      </c>
      <c r="E1111" s="46">
        <v>0.177</v>
      </c>
      <c r="G1111" s="98" t="str">
        <f>CONCATENATE(D1111," - ",E1111,", ")</f>
        <v>Brass scrap - 0.177, </v>
      </c>
      <c r="H1111" s="295"/>
      <c r="I1111" s="95" t="str">
        <f ca="1">IF(J1110&gt;=3,(MID(I1110,2,1)&amp;MID(I1110,4,4)-K1110),CELL("address",Z1111))</f>
        <v>G1112</v>
      </c>
      <c r="J1111" s="95" t="str">
        <f ca="1">IF(J1110&gt;=4,(MID(I1111,1,1)&amp;MID(I1111,2,4)+1),CELL("address",AA1111))</f>
        <v>G1113</v>
      </c>
      <c r="K1111" s="95" t="str">
        <f ca="1">IF(J1110&gt;=5,(MID(J1111,1,1)&amp;MID(J1111,2,4)+1),CELL("address",AB1111))</f>
        <v>G1114</v>
      </c>
      <c r="L1111" s="95" t="str">
        <f ca="1">IF(J1110&gt;=6,(MID(K1111,1,1)&amp;MID(K1111,2,4)+1),CELL("address",AC1111))</f>
        <v>$AC$1111</v>
      </c>
      <c r="M1111" s="95" t="str">
        <f ca="1">IF(J1110&gt;=7,(MID(L1111,1,1)&amp;MID(L1111,2,4)+1),CELL("address",AD1111))</f>
        <v>$AD$1111</v>
      </c>
      <c r="N1111" s="95" t="str">
        <f ca="1">IF(J1110&gt;=8,(MID(M1111,1,1)&amp;MID(M1111,2,4)+1),CELL("address",AE1111))</f>
        <v>$AE$1111</v>
      </c>
      <c r="O1111" s="95" t="str">
        <f ca="1">IF(J1110&gt;=9,(MID(N1111,1,1)&amp;MID(N1111,2,4)+1),CELL("address",AF1111))</f>
        <v>$AF$1111</v>
      </c>
      <c r="P1111" s="95" t="str">
        <f ca="1">IF(J1110&gt;=10,(MID(O1111,1,1)&amp;MID(O1111,2,4)+1),CELL("address",AG1111))</f>
        <v>$AG$1111</v>
      </c>
      <c r="Q1111" s="95" t="str">
        <f ca="1">IF(J1110&gt;=11,(MID(P1111,1,1)&amp;MID(P1111,2,4)+1),CELL("address",AH1111))</f>
        <v>$AH$1111</v>
      </c>
      <c r="R1111" s="95" t="str">
        <f ca="1">IF(J1110&gt;=12,(MID(Q1111,1,1)&amp;MID(Q1111,2,4)+1),CELL("address",AI1111))</f>
        <v>$AI$1111</v>
      </c>
    </row>
    <row r="1112" spans="1:15" ht="15" customHeight="1">
      <c r="A1112" s="297"/>
      <c r="B1112" s="297"/>
      <c r="C1112" s="296"/>
      <c r="D1112" s="44" t="s">
        <v>31</v>
      </c>
      <c r="E1112" s="220">
        <v>0.012</v>
      </c>
      <c r="G1112" s="98" t="str">
        <f>CONCATENATE(D1112," - ",E1112,", ")</f>
        <v>Misc. Alumn. Scrap - 0.012, </v>
      </c>
      <c r="H1112" s="235"/>
      <c r="I1112" s="95"/>
      <c r="J1112" s="95"/>
      <c r="K1112" s="95"/>
      <c r="L1112" s="95"/>
      <c r="M1112" s="95"/>
      <c r="N1112" s="95"/>
      <c r="O1112" s="95"/>
    </row>
    <row r="1113" spans="1:8" ht="15" customHeight="1">
      <c r="A1113" s="297"/>
      <c r="B1113" s="297"/>
      <c r="C1113" s="296"/>
      <c r="D1113" s="40" t="s">
        <v>27</v>
      </c>
      <c r="E1113" s="220">
        <v>0.017</v>
      </c>
      <c r="G1113" s="98" t="str">
        <f>CONCATENATE(D1113," - ",E1113,", ")</f>
        <v>Iron scrap - 0.017, </v>
      </c>
      <c r="H1113" s="235"/>
    </row>
    <row r="1114" spans="1:8" ht="15" customHeight="1">
      <c r="A1114" s="53"/>
      <c r="B1114" s="53"/>
      <c r="C1114" s="19"/>
      <c r="D1114" s="53"/>
      <c r="G1114" s="183"/>
      <c r="H1114" s="235"/>
    </row>
    <row r="1115" spans="1:8" ht="15" customHeight="1">
      <c r="A1115" s="1"/>
      <c r="B1115" s="1"/>
      <c r="C1115" s="1"/>
      <c r="D1115" s="1"/>
      <c r="E1115" s="1"/>
      <c r="G1115" s="235"/>
      <c r="H1115" s="235"/>
    </row>
    <row r="1116" spans="1:8" ht="15" customHeight="1">
      <c r="A1116" s="1"/>
      <c r="B1116" s="1"/>
      <c r="C1116" s="1"/>
      <c r="D1116" s="1"/>
      <c r="E1116" s="1"/>
      <c r="G1116" s="235"/>
      <c r="H1116" s="235"/>
    </row>
    <row r="1117" spans="1:8" ht="15" customHeight="1">
      <c r="A1117" s="1"/>
      <c r="B1117" s="1"/>
      <c r="C1117" s="1"/>
      <c r="D1117" s="1"/>
      <c r="E1117" s="1"/>
      <c r="G1117" s="235"/>
      <c r="H1117" s="235"/>
    </row>
    <row r="1118" spans="1:8" ht="15" customHeight="1">
      <c r="A1118" s="1"/>
      <c r="B1118" s="1"/>
      <c r="C1118" s="1"/>
      <c r="D1118" s="1"/>
      <c r="E1118" s="1"/>
      <c r="G1118" s="235"/>
      <c r="H1118" s="235"/>
    </row>
    <row r="1119" spans="1:8" ht="15" customHeight="1">
      <c r="A1119" s="1"/>
      <c r="B1119" s="1"/>
      <c r="C1119" s="1"/>
      <c r="D1119" s="1"/>
      <c r="E1119" s="1"/>
      <c r="G1119" s="235"/>
      <c r="H1119" s="235"/>
    </row>
    <row r="1120" spans="1:8" ht="15" customHeight="1">
      <c r="A1120" s="1"/>
      <c r="B1120" s="1"/>
      <c r="C1120" s="1"/>
      <c r="D1120" s="1"/>
      <c r="E1120" s="1"/>
      <c r="G1120" s="235"/>
      <c r="H1120" s="235"/>
    </row>
    <row r="1121" spans="1:8" ht="13.5" customHeight="1">
      <c r="A1121" s="1"/>
      <c r="B1121" s="1"/>
      <c r="C1121" s="1"/>
      <c r="D1121" s="1"/>
      <c r="E1121" s="1"/>
      <c r="G1121" s="235"/>
      <c r="H1121" s="235"/>
    </row>
    <row r="1122" spans="1:8" ht="13.5" customHeight="1">
      <c r="A1122" s="1"/>
      <c r="B1122" s="1"/>
      <c r="C1122" s="1"/>
      <c r="D1122" s="1"/>
      <c r="E1122" s="1"/>
      <c r="G1122" s="235"/>
      <c r="H1122" s="235"/>
    </row>
    <row r="1123" spans="1:8" ht="15" customHeight="1">
      <c r="A1123" s="1"/>
      <c r="B1123" s="1"/>
      <c r="C1123" s="1"/>
      <c r="D1123" s="1"/>
      <c r="E1123" s="1"/>
      <c r="G1123" s="235"/>
      <c r="H1123" s="235"/>
    </row>
    <row r="1124" spans="1:8" ht="15" customHeight="1">
      <c r="A1124" s="1"/>
      <c r="B1124" s="1"/>
      <c r="C1124" s="1"/>
      <c r="D1124" s="1"/>
      <c r="E1124" s="1"/>
      <c r="G1124" s="235"/>
      <c r="H1124" s="235"/>
    </row>
    <row r="1125" spans="1:8" ht="15" customHeight="1">
      <c r="A1125" s="1"/>
      <c r="B1125" s="1"/>
      <c r="C1125" s="1"/>
      <c r="D1125" s="1"/>
      <c r="E1125" s="1"/>
      <c r="G1125" s="235"/>
      <c r="H1125" s="235"/>
    </row>
    <row r="1126" spans="1:8" ht="15" customHeight="1">
      <c r="A1126" s="1"/>
      <c r="B1126" s="1"/>
      <c r="C1126" s="1"/>
      <c r="D1126" s="1"/>
      <c r="E1126" s="1"/>
      <c r="G1126" s="235"/>
      <c r="H1126" s="235"/>
    </row>
    <row r="1127" spans="1:8" ht="15" customHeight="1">
      <c r="A1127" s="1"/>
      <c r="B1127" s="1"/>
      <c r="C1127" s="1"/>
      <c r="D1127" s="1"/>
      <c r="E1127" s="1"/>
      <c r="G1127" s="235"/>
      <c r="H1127" s="235"/>
    </row>
    <row r="1128" spans="1:8" ht="16.5" customHeight="1">
      <c r="A1128" s="1"/>
      <c r="B1128" s="1"/>
      <c r="C1128" s="1"/>
      <c r="D1128" s="1"/>
      <c r="E1128" s="1"/>
      <c r="G1128" s="235"/>
      <c r="H1128" s="235"/>
    </row>
    <row r="1129" spans="1:8" ht="16.5" customHeight="1">
      <c r="A1129" s="1"/>
      <c r="B1129" s="1"/>
      <c r="C1129" s="1"/>
      <c r="D1129" s="1"/>
      <c r="E1129" s="1"/>
      <c r="G1129" s="235"/>
      <c r="H1129" s="235"/>
    </row>
    <row r="1130" spans="1:8" ht="16.5" customHeight="1">
      <c r="A1130" s="1"/>
      <c r="B1130" s="1"/>
      <c r="C1130" s="1"/>
      <c r="D1130" s="1"/>
      <c r="E1130" s="1"/>
      <c r="G1130" s="235"/>
      <c r="H1130" s="235"/>
    </row>
    <row r="1131" spans="1:8" ht="16.5" customHeight="1">
      <c r="A1131" s="1"/>
      <c r="B1131" s="1"/>
      <c r="C1131" s="1"/>
      <c r="D1131" s="1"/>
      <c r="E1131" s="1"/>
      <c r="G1131" s="235"/>
      <c r="H1131" s="235"/>
    </row>
    <row r="1132" spans="1:8" ht="16.5" customHeight="1">
      <c r="A1132" s="1"/>
      <c r="B1132" s="1"/>
      <c r="C1132" s="1"/>
      <c r="D1132" s="1"/>
      <c r="E1132" s="1"/>
      <c r="G1132" s="235"/>
      <c r="H1132" s="235"/>
    </row>
    <row r="1133" spans="1:8" ht="16.5" customHeight="1">
      <c r="A1133" s="1"/>
      <c r="B1133" s="1"/>
      <c r="C1133" s="1"/>
      <c r="D1133" s="1"/>
      <c r="E1133" s="1"/>
      <c r="G1133" s="235"/>
      <c r="H1133" s="235"/>
    </row>
    <row r="1134" spans="1:8" ht="16.5" customHeight="1">
      <c r="A1134" s="1"/>
      <c r="B1134" s="1"/>
      <c r="C1134" s="1"/>
      <c r="D1134" s="1"/>
      <c r="E1134" s="1"/>
      <c r="G1134" s="235"/>
      <c r="H1134" s="235"/>
    </row>
    <row r="1135" spans="1:8" ht="15" customHeight="1">
      <c r="A1135" s="1"/>
      <c r="B1135" s="1"/>
      <c r="C1135" s="1"/>
      <c r="D1135" s="1"/>
      <c r="E1135" s="1"/>
      <c r="G1135" s="235"/>
      <c r="H1135" s="235"/>
    </row>
    <row r="1136" spans="1:8" ht="15" customHeight="1">
      <c r="A1136" s="1"/>
      <c r="B1136" s="1"/>
      <c r="C1136" s="1"/>
      <c r="D1136" s="1"/>
      <c r="E1136" s="1"/>
      <c r="G1136" s="235"/>
      <c r="H1136" s="235"/>
    </row>
    <row r="1137" spans="1:8" ht="15" customHeight="1">
      <c r="A1137" s="1"/>
      <c r="B1137" s="1"/>
      <c r="C1137" s="1"/>
      <c r="D1137" s="1"/>
      <c r="E1137" s="1"/>
      <c r="G1137" s="235"/>
      <c r="H1137" s="235"/>
    </row>
    <row r="1138" spans="1:8" ht="14.25" customHeight="1">
      <c r="A1138" s="1"/>
      <c r="B1138" s="1"/>
      <c r="C1138" s="1"/>
      <c r="D1138" s="1"/>
      <c r="E1138" s="1"/>
      <c r="G1138" s="235"/>
      <c r="H1138" s="235"/>
    </row>
    <row r="1139" spans="1:8" ht="14.25" customHeight="1">
      <c r="A1139" s="1"/>
      <c r="B1139" s="1"/>
      <c r="C1139" s="1"/>
      <c r="D1139" s="1"/>
      <c r="E1139" s="1"/>
      <c r="G1139" s="235"/>
      <c r="H1139" s="235"/>
    </row>
    <row r="1140" spans="1:8" ht="14.25" customHeight="1">
      <c r="A1140" s="1"/>
      <c r="B1140" s="1"/>
      <c r="C1140" s="1"/>
      <c r="D1140" s="1"/>
      <c r="E1140" s="1"/>
      <c r="G1140" s="235"/>
      <c r="H1140" s="235"/>
    </row>
    <row r="1141" spans="1:8" ht="14.25" customHeight="1">
      <c r="A1141" s="1"/>
      <c r="B1141" s="1"/>
      <c r="C1141" s="1"/>
      <c r="D1141" s="1"/>
      <c r="E1141" s="1"/>
      <c r="G1141" s="235"/>
      <c r="H1141" s="235"/>
    </row>
    <row r="1142" spans="1:8" ht="14.25" customHeight="1">
      <c r="A1142" s="1"/>
      <c r="B1142" s="1"/>
      <c r="C1142" s="1"/>
      <c r="D1142" s="1"/>
      <c r="E1142" s="1"/>
      <c r="G1142" s="235"/>
      <c r="H1142" s="235"/>
    </row>
    <row r="1143" spans="1:8" ht="14.25" customHeight="1">
      <c r="A1143" s="1"/>
      <c r="B1143" s="1"/>
      <c r="C1143" s="1"/>
      <c r="D1143" s="1"/>
      <c r="E1143" s="1"/>
      <c r="G1143" s="235"/>
      <c r="H1143" s="235"/>
    </row>
    <row r="1144" spans="1:8" ht="14.25" customHeight="1">
      <c r="A1144" s="1"/>
      <c r="B1144" s="1"/>
      <c r="C1144" s="1"/>
      <c r="D1144" s="1"/>
      <c r="E1144" s="1"/>
      <c r="G1144" s="235"/>
      <c r="H1144" s="235"/>
    </row>
    <row r="1145" spans="1:8" ht="14.25" customHeight="1">
      <c r="A1145" s="1"/>
      <c r="B1145" s="1"/>
      <c r="C1145" s="1"/>
      <c r="D1145" s="1"/>
      <c r="E1145" s="1"/>
      <c r="G1145" s="235"/>
      <c r="H1145" s="235"/>
    </row>
    <row r="1146" spans="1:8" ht="14.25" customHeight="1">
      <c r="A1146" s="1"/>
      <c r="B1146" s="1"/>
      <c r="C1146" s="1"/>
      <c r="D1146" s="1"/>
      <c r="E1146" s="1"/>
      <c r="G1146" s="235"/>
      <c r="H1146" s="235"/>
    </row>
    <row r="1147" spans="1:8" ht="14.25" customHeight="1">
      <c r="A1147" s="1"/>
      <c r="B1147" s="1"/>
      <c r="C1147" s="1"/>
      <c r="D1147" s="1"/>
      <c r="E1147" s="1"/>
      <c r="G1147" s="235"/>
      <c r="H1147" s="235"/>
    </row>
    <row r="1148" spans="1:8" ht="14.25" customHeight="1">
      <c r="A1148" s="1"/>
      <c r="B1148" s="1"/>
      <c r="C1148" s="1"/>
      <c r="D1148" s="1"/>
      <c r="E1148" s="1"/>
      <c r="G1148" s="235"/>
      <c r="H1148" s="235"/>
    </row>
    <row r="1149" spans="1:8" ht="14.25" customHeight="1">
      <c r="A1149" s="1"/>
      <c r="B1149" s="1"/>
      <c r="C1149" s="1"/>
      <c r="D1149" s="1"/>
      <c r="E1149" s="1"/>
      <c r="G1149" s="235"/>
      <c r="H1149" s="235"/>
    </row>
    <row r="1150" spans="1:8" ht="14.25" customHeight="1">
      <c r="A1150" s="1"/>
      <c r="B1150" s="1"/>
      <c r="C1150" s="1"/>
      <c r="D1150" s="1"/>
      <c r="E1150" s="1"/>
      <c r="G1150" s="235"/>
      <c r="H1150" s="235"/>
    </row>
    <row r="1151" spans="1:8" ht="14.25" customHeight="1">
      <c r="A1151" s="1"/>
      <c r="B1151" s="1"/>
      <c r="C1151" s="1"/>
      <c r="D1151" s="1"/>
      <c r="E1151" s="1"/>
      <c r="G1151" s="235"/>
      <c r="H1151" s="235"/>
    </row>
    <row r="1152" spans="1:8" ht="14.25" customHeight="1">
      <c r="A1152" s="1"/>
      <c r="B1152" s="1"/>
      <c r="C1152" s="1"/>
      <c r="D1152" s="1"/>
      <c r="E1152" s="1"/>
      <c r="G1152" s="235"/>
      <c r="H1152" s="235"/>
    </row>
    <row r="1153" spans="1:8" ht="14.25" customHeight="1">
      <c r="A1153" s="1"/>
      <c r="B1153" s="1"/>
      <c r="C1153" s="1"/>
      <c r="D1153" s="1"/>
      <c r="E1153" s="1"/>
      <c r="G1153" s="235"/>
      <c r="H1153" s="235"/>
    </row>
    <row r="1154" spans="1:8" ht="14.25" customHeight="1">
      <c r="A1154" s="1"/>
      <c r="B1154" s="1"/>
      <c r="C1154" s="1"/>
      <c r="D1154" s="1"/>
      <c r="E1154" s="1"/>
      <c r="G1154" s="235"/>
      <c r="H1154" s="235"/>
    </row>
    <row r="1155" spans="1:8" ht="14.25" customHeight="1">
      <c r="A1155" s="1"/>
      <c r="B1155" s="1"/>
      <c r="C1155" s="1"/>
      <c r="D1155" s="1"/>
      <c r="E1155" s="1"/>
      <c r="G1155" s="235"/>
      <c r="H1155" s="235"/>
    </row>
    <row r="1156" spans="1:8" ht="14.25" customHeight="1">
      <c r="A1156" s="1"/>
      <c r="B1156" s="1"/>
      <c r="C1156" s="1"/>
      <c r="D1156" s="1"/>
      <c r="E1156" s="1"/>
      <c r="G1156" s="235"/>
      <c r="H1156" s="235"/>
    </row>
    <row r="1157" spans="1:8" ht="14.25" customHeight="1">
      <c r="A1157" s="1"/>
      <c r="B1157" s="1"/>
      <c r="C1157" s="1"/>
      <c r="D1157" s="1"/>
      <c r="E1157" s="1"/>
      <c r="G1157" s="235"/>
      <c r="H1157" s="235"/>
    </row>
    <row r="1158" spans="1:8" ht="14.25" customHeight="1">
      <c r="A1158" s="1"/>
      <c r="B1158" s="1"/>
      <c r="C1158" s="1"/>
      <c r="D1158" s="1"/>
      <c r="E1158" s="1"/>
      <c r="G1158" s="235"/>
      <c r="H1158" s="235"/>
    </row>
    <row r="1159" spans="1:8" ht="14.25" customHeight="1">
      <c r="A1159" s="1"/>
      <c r="B1159" s="1"/>
      <c r="C1159" s="1"/>
      <c r="D1159" s="1"/>
      <c r="E1159" s="1"/>
      <c r="G1159" s="235"/>
      <c r="H1159" s="235"/>
    </row>
    <row r="1160" spans="1:8" ht="14.25" customHeight="1">
      <c r="A1160" s="1"/>
      <c r="B1160" s="1"/>
      <c r="C1160" s="1"/>
      <c r="D1160" s="1"/>
      <c r="E1160" s="1"/>
      <c r="G1160" s="235"/>
      <c r="H1160" s="235"/>
    </row>
    <row r="1161" spans="1:8" ht="14.25" customHeight="1">
      <c r="A1161" s="1"/>
      <c r="B1161" s="1"/>
      <c r="C1161" s="1"/>
      <c r="D1161" s="1"/>
      <c r="E1161" s="1"/>
      <c r="G1161" s="235"/>
      <c r="H1161" s="235"/>
    </row>
    <row r="1162" spans="1:8" ht="14.25" customHeight="1">
      <c r="A1162" s="1"/>
      <c r="B1162" s="1"/>
      <c r="C1162" s="1"/>
      <c r="D1162" s="1"/>
      <c r="E1162" s="1"/>
      <c r="G1162" s="235"/>
      <c r="H1162" s="235"/>
    </row>
    <row r="1163" spans="1:8" ht="14.25" customHeight="1">
      <c r="A1163" s="1"/>
      <c r="B1163" s="1"/>
      <c r="C1163" s="1"/>
      <c r="D1163" s="1"/>
      <c r="E1163" s="1"/>
      <c r="G1163" s="235"/>
      <c r="H1163" s="235"/>
    </row>
    <row r="1164" spans="1:8" ht="14.25" customHeight="1">
      <c r="A1164" s="1"/>
      <c r="B1164" s="1"/>
      <c r="C1164" s="1"/>
      <c r="D1164" s="1"/>
      <c r="E1164" s="1"/>
      <c r="G1164" s="235"/>
      <c r="H1164" s="235"/>
    </row>
    <row r="1165" spans="1:8" ht="14.25" customHeight="1">
      <c r="A1165" s="1"/>
      <c r="B1165" s="1"/>
      <c r="C1165" s="1"/>
      <c r="D1165" s="1"/>
      <c r="E1165" s="1"/>
      <c r="G1165" s="235"/>
      <c r="H1165" s="235"/>
    </row>
    <row r="1166" spans="1:8" ht="14.25" customHeight="1">
      <c r="A1166" s="1"/>
      <c r="B1166" s="1"/>
      <c r="C1166" s="1"/>
      <c r="D1166" s="1"/>
      <c r="E1166" s="1"/>
      <c r="G1166" s="235"/>
      <c r="H1166" s="235"/>
    </row>
    <row r="1167" spans="1:8" ht="14.25" customHeight="1">
      <c r="A1167" s="1"/>
      <c r="B1167" s="1"/>
      <c r="C1167" s="1"/>
      <c r="D1167" s="1"/>
      <c r="E1167" s="1"/>
      <c r="G1167" s="235"/>
      <c r="H1167" s="235"/>
    </row>
    <row r="1168" spans="1:8" ht="14.25" customHeight="1">
      <c r="A1168" s="1"/>
      <c r="B1168" s="1"/>
      <c r="C1168" s="1"/>
      <c r="D1168" s="1"/>
      <c r="E1168" s="1"/>
      <c r="G1168" s="235"/>
      <c r="H1168" s="235"/>
    </row>
    <row r="1169" spans="1:8" ht="14.25" customHeight="1">
      <c r="A1169" s="1"/>
      <c r="B1169" s="1"/>
      <c r="C1169" s="1"/>
      <c r="D1169" s="1"/>
      <c r="E1169" s="1"/>
      <c r="G1169" s="235"/>
      <c r="H1169" s="235"/>
    </row>
    <row r="1170" spans="1:8" ht="14.25" customHeight="1">
      <c r="A1170" s="1"/>
      <c r="B1170" s="1"/>
      <c r="C1170" s="1"/>
      <c r="D1170" s="1"/>
      <c r="E1170" s="1"/>
      <c r="G1170" s="235"/>
      <c r="H1170" s="235"/>
    </row>
    <row r="1171" spans="1:8" ht="14.25" customHeight="1">
      <c r="A1171" s="1"/>
      <c r="B1171" s="1"/>
      <c r="C1171" s="1"/>
      <c r="D1171" s="1"/>
      <c r="E1171" s="1"/>
      <c r="G1171" s="235"/>
      <c r="H1171" s="235"/>
    </row>
    <row r="1172" spans="1:8" ht="14.25" customHeight="1">
      <c r="A1172" s="1"/>
      <c r="B1172" s="1"/>
      <c r="C1172" s="1"/>
      <c r="D1172" s="1"/>
      <c r="E1172" s="1"/>
      <c r="G1172" s="235"/>
      <c r="H1172" s="235"/>
    </row>
    <row r="1173" spans="1:8" ht="14.25" customHeight="1">
      <c r="A1173" s="1"/>
      <c r="B1173" s="1"/>
      <c r="C1173" s="1"/>
      <c r="D1173" s="1"/>
      <c r="E1173" s="1"/>
      <c r="G1173" s="235"/>
      <c r="H1173" s="235"/>
    </row>
    <row r="1174" spans="1:8" ht="14.25" customHeight="1">
      <c r="A1174" s="1"/>
      <c r="B1174" s="1"/>
      <c r="C1174" s="1"/>
      <c r="D1174" s="1"/>
      <c r="E1174" s="1"/>
      <c r="G1174" s="235"/>
      <c r="H1174" s="235"/>
    </row>
    <row r="1175" spans="1:8" ht="14.25" customHeight="1">
      <c r="A1175" s="1"/>
      <c r="B1175" s="1"/>
      <c r="C1175" s="1"/>
      <c r="D1175" s="1"/>
      <c r="E1175" s="1"/>
      <c r="G1175" s="235"/>
      <c r="H1175" s="235"/>
    </row>
    <row r="1176" spans="1:8" ht="14.25" customHeight="1">
      <c r="A1176" s="1"/>
      <c r="B1176" s="1"/>
      <c r="C1176" s="1"/>
      <c r="D1176" s="1"/>
      <c r="E1176" s="1"/>
      <c r="G1176" s="235"/>
      <c r="H1176" s="235"/>
    </row>
    <row r="1177" spans="1:8" ht="14.25" customHeight="1">
      <c r="A1177" s="1"/>
      <c r="B1177" s="1"/>
      <c r="C1177" s="1"/>
      <c r="D1177" s="1"/>
      <c r="E1177" s="1"/>
      <c r="G1177" s="235"/>
      <c r="H1177" s="235"/>
    </row>
    <row r="1178" spans="1:8" ht="14.25" customHeight="1">
      <c r="A1178" s="1"/>
      <c r="B1178" s="1"/>
      <c r="C1178" s="1"/>
      <c r="D1178" s="1"/>
      <c r="E1178" s="1"/>
      <c r="G1178" s="235"/>
      <c r="H1178" s="235"/>
    </row>
    <row r="1179" spans="1:8" ht="14.25" customHeight="1">
      <c r="A1179" s="1"/>
      <c r="B1179" s="1"/>
      <c r="C1179" s="1"/>
      <c r="D1179" s="1"/>
      <c r="E1179" s="1"/>
      <c r="G1179" s="235"/>
      <c r="H1179" s="235"/>
    </row>
    <row r="1180" spans="1:8" ht="14.25" customHeight="1">
      <c r="A1180" s="1"/>
      <c r="B1180" s="1"/>
      <c r="C1180" s="1"/>
      <c r="D1180" s="1"/>
      <c r="E1180" s="1"/>
      <c r="G1180" s="235"/>
      <c r="H1180" s="235"/>
    </row>
    <row r="1181" spans="1:8" ht="14.25" customHeight="1">
      <c r="A1181" s="1"/>
      <c r="B1181" s="1"/>
      <c r="C1181" s="1"/>
      <c r="D1181" s="1"/>
      <c r="E1181" s="1"/>
      <c r="G1181" s="235"/>
      <c r="H1181" s="235"/>
    </row>
    <row r="1182" spans="1:8" ht="14.25" customHeight="1">
      <c r="A1182" s="1"/>
      <c r="B1182" s="1"/>
      <c r="C1182" s="1"/>
      <c r="D1182" s="1"/>
      <c r="E1182" s="1"/>
      <c r="G1182" s="235"/>
      <c r="H1182" s="235"/>
    </row>
    <row r="1183" spans="1:8" ht="14.25" customHeight="1">
      <c r="A1183" s="1"/>
      <c r="B1183" s="1"/>
      <c r="C1183" s="1"/>
      <c r="D1183" s="1"/>
      <c r="E1183" s="1"/>
      <c r="G1183" s="235"/>
      <c r="H1183" s="235"/>
    </row>
    <row r="1184" spans="1:8" ht="14.25" customHeight="1">
      <c r="A1184" s="1"/>
      <c r="B1184" s="1"/>
      <c r="C1184" s="1"/>
      <c r="D1184" s="1"/>
      <c r="E1184" s="1"/>
      <c r="G1184" s="235"/>
      <c r="H1184" s="235"/>
    </row>
    <row r="1185" spans="1:8" ht="14.25" customHeight="1">
      <c r="A1185" s="1"/>
      <c r="B1185" s="1"/>
      <c r="C1185" s="1"/>
      <c r="D1185" s="1"/>
      <c r="E1185" s="1"/>
      <c r="G1185" s="235"/>
      <c r="H1185" s="235"/>
    </row>
    <row r="1186" spans="1:8" ht="14.25" customHeight="1">
      <c r="A1186" s="1"/>
      <c r="B1186" s="1"/>
      <c r="C1186" s="1"/>
      <c r="D1186" s="1"/>
      <c r="E1186" s="1"/>
      <c r="G1186" s="235"/>
      <c r="H1186" s="235"/>
    </row>
    <row r="1187" spans="1:8" ht="14.25" customHeight="1">
      <c r="A1187" s="1"/>
      <c r="B1187" s="1"/>
      <c r="C1187" s="1"/>
      <c r="D1187" s="1"/>
      <c r="E1187" s="1"/>
      <c r="G1187" s="235"/>
      <c r="H1187" s="235"/>
    </row>
    <row r="1188" spans="1:8" ht="14.25" customHeight="1">
      <c r="A1188" s="1"/>
      <c r="B1188" s="1"/>
      <c r="C1188" s="1"/>
      <c r="D1188" s="1"/>
      <c r="E1188" s="1"/>
      <c r="G1188" s="235"/>
      <c r="H1188" s="235"/>
    </row>
    <row r="1189" spans="1:8" ht="14.25" customHeight="1">
      <c r="A1189" s="1"/>
      <c r="B1189" s="1"/>
      <c r="C1189" s="1"/>
      <c r="D1189" s="1"/>
      <c r="E1189" s="1"/>
      <c r="G1189" s="235"/>
      <c r="H1189" s="235"/>
    </row>
    <row r="1190" spans="1:8" ht="14.25" customHeight="1">
      <c r="A1190" s="1"/>
      <c r="B1190" s="1"/>
      <c r="C1190" s="1"/>
      <c r="D1190" s="1"/>
      <c r="E1190" s="1"/>
      <c r="G1190" s="235"/>
      <c r="H1190" s="235"/>
    </row>
    <row r="1191" spans="1:8" ht="14.25" customHeight="1">
      <c r="A1191" s="1"/>
      <c r="B1191" s="1"/>
      <c r="C1191" s="1"/>
      <c r="D1191" s="1"/>
      <c r="E1191" s="1"/>
      <c r="G1191" s="235"/>
      <c r="H1191" s="235"/>
    </row>
    <row r="1192" spans="1:8" ht="14.25" customHeight="1">
      <c r="A1192" s="1"/>
      <c r="B1192" s="1"/>
      <c r="C1192" s="1"/>
      <c r="D1192" s="1"/>
      <c r="E1192" s="1"/>
      <c r="G1192" s="235"/>
      <c r="H1192" s="235"/>
    </row>
    <row r="1193" spans="1:8" ht="14.25" customHeight="1">
      <c r="A1193" s="1"/>
      <c r="B1193" s="1"/>
      <c r="C1193" s="1"/>
      <c r="D1193" s="1"/>
      <c r="E1193" s="1"/>
      <c r="G1193" s="235"/>
      <c r="H1193" s="235"/>
    </row>
    <row r="1194" spans="1:8" ht="14.25" customHeight="1">
      <c r="A1194" s="1"/>
      <c r="B1194" s="1"/>
      <c r="C1194" s="1"/>
      <c r="D1194" s="1"/>
      <c r="E1194" s="1"/>
      <c r="G1194" s="235"/>
      <c r="H1194" s="235"/>
    </row>
    <row r="1195" spans="1:8" ht="14.25" customHeight="1">
      <c r="A1195" s="1"/>
      <c r="B1195" s="1"/>
      <c r="C1195" s="1"/>
      <c r="D1195" s="1"/>
      <c r="E1195" s="1"/>
      <c r="G1195" s="235"/>
      <c r="H1195" s="235"/>
    </row>
    <row r="1196" spans="7:8" ht="14.25" customHeight="1">
      <c r="G1196" s="235"/>
      <c r="H1196" s="235"/>
    </row>
    <row r="1197" ht="14.25" customHeight="1"/>
    <row r="1198" ht="14.25" customHeight="1"/>
    <row r="1199" ht="14.25" customHeight="1"/>
    <row r="1200" ht="19.5" customHeight="1"/>
    <row r="1201" ht="14.25" customHeight="1"/>
    <row r="1202" ht="14.25" customHeight="1"/>
    <row r="1203" ht="14.25" customHeight="1"/>
    <row r="1204" ht="14.25" customHeight="1"/>
    <row r="1205" ht="14.25" customHeight="1"/>
    <row r="1206" ht="14.25" customHeight="1"/>
  </sheetData>
  <sheetProtection/>
  <mergeCells count="511">
    <mergeCell ref="H886:H887"/>
    <mergeCell ref="H880:H881"/>
    <mergeCell ref="A593:C593"/>
    <mergeCell ref="A742:C742"/>
    <mergeCell ref="A600:E600"/>
    <mergeCell ref="A608:C608"/>
    <mergeCell ref="A617:C617"/>
    <mergeCell ref="H852:H853"/>
    <mergeCell ref="B823:C823"/>
    <mergeCell ref="A668:E668"/>
    <mergeCell ref="A570:E570"/>
    <mergeCell ref="A572:C572"/>
    <mergeCell ref="A538:E538"/>
    <mergeCell ref="B759:C762"/>
    <mergeCell ref="B744:C744"/>
    <mergeCell ref="A759:A762"/>
    <mergeCell ref="B751:C751"/>
    <mergeCell ref="A577:C577"/>
    <mergeCell ref="A602:C602"/>
    <mergeCell ref="A555:E555"/>
    <mergeCell ref="A766:A770"/>
    <mergeCell ref="A887:B887"/>
    <mergeCell ref="A881:B883"/>
    <mergeCell ref="B815:C815"/>
    <mergeCell ref="A810:A813"/>
    <mergeCell ref="A1036:B1040"/>
    <mergeCell ref="C1027:C1028"/>
    <mergeCell ref="A803:A806"/>
    <mergeCell ref="B809:C809"/>
    <mergeCell ref="A982:B985"/>
    <mergeCell ref="A1104:B1104"/>
    <mergeCell ref="A943:E943"/>
    <mergeCell ref="A1100:B1100"/>
    <mergeCell ref="A1101:B1101"/>
    <mergeCell ref="A1102:B1102"/>
    <mergeCell ref="A1110:B1110"/>
    <mergeCell ref="C1106:C1107"/>
    <mergeCell ref="A1109:B1109"/>
    <mergeCell ref="A1091:B1091"/>
    <mergeCell ref="A1105:B1105"/>
    <mergeCell ref="A1106:B1107"/>
    <mergeCell ref="B824:C827"/>
    <mergeCell ref="A1092:B1092"/>
    <mergeCell ref="A945:B945"/>
    <mergeCell ref="A1085:B1085"/>
    <mergeCell ref="A1086:B1086"/>
    <mergeCell ref="A1079:B1079"/>
    <mergeCell ref="A1080:B1080"/>
    <mergeCell ref="A886:B886"/>
    <mergeCell ref="A1050:B1050"/>
    <mergeCell ref="C11:D11"/>
    <mergeCell ref="A11:B11"/>
    <mergeCell ref="A48:B48"/>
    <mergeCell ref="C31:D31"/>
    <mergeCell ref="A31:B31"/>
    <mergeCell ref="A33:B33"/>
    <mergeCell ref="C40:D40"/>
    <mergeCell ref="C45:D45"/>
    <mergeCell ref="C47:D47"/>
    <mergeCell ref="C33:D33"/>
    <mergeCell ref="H1080:H1081"/>
    <mergeCell ref="H1086:H1087"/>
    <mergeCell ref="A1087:B1088"/>
    <mergeCell ref="C1087:C1088"/>
    <mergeCell ref="A1051:B1051"/>
    <mergeCell ref="C1076:C1077"/>
    <mergeCell ref="C1081:C1083"/>
    <mergeCell ref="A1081:B1083"/>
    <mergeCell ref="C1069:C1072"/>
    <mergeCell ref="A1069:B1072"/>
    <mergeCell ref="A252:C252"/>
    <mergeCell ref="B788:C793"/>
    <mergeCell ref="B803:C806"/>
    <mergeCell ref="B774:C777"/>
    <mergeCell ref="A774:A777"/>
    <mergeCell ref="A288:C288"/>
    <mergeCell ref="A587:E587"/>
    <mergeCell ref="A351:E351"/>
    <mergeCell ref="A415:E415"/>
    <mergeCell ref="A299:E299"/>
    <mergeCell ref="C35:D35"/>
    <mergeCell ref="A43:B43"/>
    <mergeCell ref="H1091:H1092"/>
    <mergeCell ref="C1036:C1040"/>
    <mergeCell ref="B810:C813"/>
    <mergeCell ref="A880:B880"/>
    <mergeCell ref="B756:C756"/>
    <mergeCell ref="B764:C764"/>
    <mergeCell ref="A1090:B1090"/>
    <mergeCell ref="B758:C758"/>
    <mergeCell ref="A545:C545"/>
    <mergeCell ref="A582:C582"/>
    <mergeCell ref="C34:D34"/>
    <mergeCell ref="A45:B45"/>
    <mergeCell ref="C42:D42"/>
    <mergeCell ref="C43:D43"/>
    <mergeCell ref="C44:D44"/>
    <mergeCell ref="A39:B39"/>
    <mergeCell ref="C39:D39"/>
    <mergeCell ref="A34:B34"/>
    <mergeCell ref="C970:C971"/>
    <mergeCell ref="A987:B987"/>
    <mergeCell ref="A301:C301"/>
    <mergeCell ref="A321:C321"/>
    <mergeCell ref="A316:C316"/>
    <mergeCell ref="A259:C259"/>
    <mergeCell ref="A334:C334"/>
    <mergeCell ref="B745:C748"/>
    <mergeCell ref="A353:C353"/>
    <mergeCell ref="A589:C589"/>
    <mergeCell ref="C841:C842"/>
    <mergeCell ref="A824:A827"/>
    <mergeCell ref="A837:B837"/>
    <mergeCell ref="A851:B851"/>
    <mergeCell ref="A866:B868"/>
    <mergeCell ref="A721:E721"/>
    <mergeCell ref="A723:C723"/>
    <mergeCell ref="A730:C730"/>
    <mergeCell ref="A737:C737"/>
    <mergeCell ref="B781:C784"/>
    <mergeCell ref="A1068:B1068"/>
    <mergeCell ref="C1056:C1060"/>
    <mergeCell ref="C1044:C1048"/>
    <mergeCell ref="A1054:B1054"/>
    <mergeCell ref="A1052:B1052"/>
    <mergeCell ref="A1063:B1063"/>
    <mergeCell ref="A1055:B1055"/>
    <mergeCell ref="C1064:C1065"/>
    <mergeCell ref="A1067:B1067"/>
    <mergeCell ref="H1075:H1076"/>
    <mergeCell ref="A1074:B1074"/>
    <mergeCell ref="A1075:B1075"/>
    <mergeCell ref="A1076:B1077"/>
    <mergeCell ref="A1056:B1060"/>
    <mergeCell ref="A670:C670"/>
    <mergeCell ref="A675:C675"/>
    <mergeCell ref="A690:E690"/>
    <mergeCell ref="A692:C692"/>
    <mergeCell ref="A695:C695"/>
    <mergeCell ref="H1043:H1044"/>
    <mergeCell ref="H1051:H1052"/>
    <mergeCell ref="H1063:H1064"/>
    <mergeCell ref="H1055:H1056"/>
    <mergeCell ref="H992:H993"/>
    <mergeCell ref="H1003:H1004"/>
    <mergeCell ref="H1008:H1009"/>
    <mergeCell ref="H1013:H1014"/>
    <mergeCell ref="H1021:H1022"/>
    <mergeCell ref="H871:H872"/>
    <mergeCell ref="H945:H946"/>
    <mergeCell ref="H1068:H1069"/>
    <mergeCell ref="H1026:H1027"/>
    <mergeCell ref="H1031:H1032"/>
    <mergeCell ref="H1035:H1036"/>
    <mergeCell ref="H969:H970"/>
    <mergeCell ref="H974:H975"/>
    <mergeCell ref="H981:H982"/>
    <mergeCell ref="H988:H989"/>
    <mergeCell ref="H875:H876"/>
    <mergeCell ref="H809:H810"/>
    <mergeCell ref="H961:H962"/>
    <mergeCell ref="H952:H953"/>
    <mergeCell ref="H831:H832"/>
    <mergeCell ref="H787:H788"/>
    <mergeCell ref="H796:H797"/>
    <mergeCell ref="H802:H803"/>
    <mergeCell ref="H823:H824"/>
    <mergeCell ref="H816:H817"/>
    <mergeCell ref="H780:H781"/>
    <mergeCell ref="H765:H766"/>
    <mergeCell ref="B765:C765"/>
    <mergeCell ref="B766:C770"/>
    <mergeCell ref="B773:C773"/>
    <mergeCell ref="A396:C396"/>
    <mergeCell ref="H744:H745"/>
    <mergeCell ref="H751:H752"/>
    <mergeCell ref="A745:A748"/>
    <mergeCell ref="H773:H774"/>
    <mergeCell ref="H758:H759"/>
    <mergeCell ref="B752:C755"/>
    <mergeCell ref="A840:B840"/>
    <mergeCell ref="A239:C239"/>
    <mergeCell ref="A246:C246"/>
    <mergeCell ref="A369:E369"/>
    <mergeCell ref="A266:C266"/>
    <mergeCell ref="A371:C371"/>
    <mergeCell ref="F676:F680"/>
    <mergeCell ref="A522:E522"/>
    <mergeCell ref="A499:E499"/>
    <mergeCell ref="A540:C540"/>
    <mergeCell ref="B816:C816"/>
    <mergeCell ref="A461:E461"/>
    <mergeCell ref="A466:C466"/>
    <mergeCell ref="A622:E622"/>
    <mergeCell ref="A624:C624"/>
    <mergeCell ref="B780:C780"/>
    <mergeCell ref="B787:C787"/>
    <mergeCell ref="A788:A793"/>
    <mergeCell ref="A781:A784"/>
    <mergeCell ref="B817:C820"/>
    <mergeCell ref="B797:C799"/>
    <mergeCell ref="A797:A799"/>
    <mergeCell ref="A817:A820"/>
    <mergeCell ref="A217:C217"/>
    <mergeCell ref="A220:C220"/>
    <mergeCell ref="A282:E282"/>
    <mergeCell ref="A401:E401"/>
    <mergeCell ref="A346:C346"/>
    <mergeCell ref="B921:C921"/>
    <mergeCell ref="A857:B857"/>
    <mergeCell ref="A841:B842"/>
    <mergeCell ref="A852:B852"/>
    <mergeCell ref="B802:C802"/>
    <mergeCell ref="A524:C524"/>
    <mergeCell ref="B907:C907"/>
    <mergeCell ref="C896:D896"/>
    <mergeCell ref="C894:D894"/>
    <mergeCell ref="C846:C849"/>
    <mergeCell ref="A389:C389"/>
    <mergeCell ref="A328:E328"/>
    <mergeCell ref="A375:C375"/>
    <mergeCell ref="A330:C330"/>
    <mergeCell ref="A357:C357"/>
    <mergeCell ref="A385:C385"/>
    <mergeCell ref="A174:C174"/>
    <mergeCell ref="A215:E215"/>
    <mergeCell ref="A257:E257"/>
    <mergeCell ref="A284:C284"/>
    <mergeCell ref="B757:C757"/>
    <mergeCell ref="A194:C194"/>
    <mergeCell ref="A752:A755"/>
    <mergeCell ref="A403:C403"/>
    <mergeCell ref="A417:C417"/>
    <mergeCell ref="A420:C420"/>
    <mergeCell ref="A989:B989"/>
    <mergeCell ref="A701:E701"/>
    <mergeCell ref="A980:B980"/>
    <mergeCell ref="A981:B981"/>
    <mergeCell ref="A889:E889"/>
    <mergeCell ref="A896:B896"/>
    <mergeCell ref="B750:C750"/>
    <mergeCell ref="A831:B831"/>
    <mergeCell ref="A836:B836"/>
    <mergeCell ref="B796:C796"/>
    <mergeCell ref="A1022:B1023"/>
    <mergeCell ref="A1025:B1025"/>
    <mergeCell ref="F684:F686"/>
    <mergeCell ref="A703:C703"/>
    <mergeCell ref="A708:C708"/>
    <mergeCell ref="A716:C716"/>
    <mergeCell ref="A1012:B1012"/>
    <mergeCell ref="A1014:B1018"/>
    <mergeCell ref="A1020:B1020"/>
    <mergeCell ref="A988:B988"/>
    <mergeCell ref="A1034:B1034"/>
    <mergeCell ref="A1026:B1026"/>
    <mergeCell ref="A1031:B1031"/>
    <mergeCell ref="A1044:B1048"/>
    <mergeCell ref="A1033:B1033"/>
    <mergeCell ref="A1032:B1032"/>
    <mergeCell ref="A1027:B1028"/>
    <mergeCell ref="A1030:B1030"/>
    <mergeCell ref="A1042:B1042"/>
    <mergeCell ref="A1043:B1043"/>
    <mergeCell ref="A1011:B1011"/>
    <mergeCell ref="A1013:B1013"/>
    <mergeCell ref="A1009:B1010"/>
    <mergeCell ref="A1007:B1007"/>
    <mergeCell ref="A1008:B1008"/>
    <mergeCell ref="A992:B992"/>
    <mergeCell ref="C1009:C1010"/>
    <mergeCell ref="C993:C1000"/>
    <mergeCell ref="C1004:C1005"/>
    <mergeCell ref="A177:C177"/>
    <mergeCell ref="A1003:B1003"/>
    <mergeCell ref="A1004:B1005"/>
    <mergeCell ref="A187:C187"/>
    <mergeCell ref="A1006:B1006"/>
    <mergeCell ref="B912:C912"/>
    <mergeCell ref="B904:C904"/>
    <mergeCell ref="A155:C155"/>
    <mergeCell ref="C982:C985"/>
    <mergeCell ref="H836:H837"/>
    <mergeCell ref="H840:H841"/>
    <mergeCell ref="A900:E900"/>
    <mergeCell ref="A891:B891"/>
    <mergeCell ref="A970:B971"/>
    <mergeCell ref="A973:B973"/>
    <mergeCell ref="B903:C903"/>
    <mergeCell ref="A875:B875"/>
    <mergeCell ref="A56:E56"/>
    <mergeCell ref="A122:C122"/>
    <mergeCell ref="A172:E172"/>
    <mergeCell ref="B915:C915"/>
    <mergeCell ref="C892:D892"/>
    <mergeCell ref="A892:B892"/>
    <mergeCell ref="A87:E87"/>
    <mergeCell ref="A160:C160"/>
    <mergeCell ref="A167:C167"/>
    <mergeCell ref="A140:C140"/>
    <mergeCell ref="A13:B13"/>
    <mergeCell ref="C48:D48"/>
    <mergeCell ref="A47:B47"/>
    <mergeCell ref="C49:D49"/>
    <mergeCell ref="A153:E153"/>
    <mergeCell ref="A32:B32"/>
    <mergeCell ref="C32:D32"/>
    <mergeCell ref="A42:B42"/>
    <mergeCell ref="A35:B35"/>
    <mergeCell ref="A51:B51"/>
    <mergeCell ref="A15:B15"/>
    <mergeCell ref="C20:D20"/>
    <mergeCell ref="C19:D19"/>
    <mergeCell ref="A19:B19"/>
    <mergeCell ref="A17:B17"/>
    <mergeCell ref="A14:B14"/>
    <mergeCell ref="A27:B27"/>
    <mergeCell ref="C25:D25"/>
    <mergeCell ref="A20:B20"/>
    <mergeCell ref="C18:D18"/>
    <mergeCell ref="A18:B18"/>
    <mergeCell ref="C17:D17"/>
    <mergeCell ref="C22:D22"/>
    <mergeCell ref="A24:D24"/>
    <mergeCell ref="A8:B8"/>
    <mergeCell ref="A9:B9"/>
    <mergeCell ref="C9:D9"/>
    <mergeCell ref="C8:D8"/>
    <mergeCell ref="C14:D14"/>
    <mergeCell ref="C16:D16"/>
    <mergeCell ref="A16:B16"/>
    <mergeCell ref="A12:B12"/>
    <mergeCell ref="C12:D12"/>
    <mergeCell ref="C15:D15"/>
    <mergeCell ref="A10:B10"/>
    <mergeCell ref="C10:D10"/>
    <mergeCell ref="C30:D30"/>
    <mergeCell ref="A22:B22"/>
    <mergeCell ref="A25:B25"/>
    <mergeCell ref="D28:E28"/>
    <mergeCell ref="C26:D26"/>
    <mergeCell ref="A26:B26"/>
    <mergeCell ref="C27:D27"/>
    <mergeCell ref="A29:D29"/>
    <mergeCell ref="A1:E1"/>
    <mergeCell ref="A2:C2"/>
    <mergeCell ref="A4:E4"/>
    <mergeCell ref="A3:C3"/>
    <mergeCell ref="A5:D5"/>
    <mergeCell ref="C6:D6"/>
    <mergeCell ref="A6:B6"/>
    <mergeCell ref="A7:B7"/>
    <mergeCell ref="C7:D7"/>
    <mergeCell ref="C41:D41"/>
    <mergeCell ref="A40:B40"/>
    <mergeCell ref="A41:B41"/>
    <mergeCell ref="A30:B30"/>
    <mergeCell ref="A37:B37"/>
    <mergeCell ref="A21:B21"/>
    <mergeCell ref="C21:D21"/>
    <mergeCell ref="C13:D13"/>
    <mergeCell ref="A54:E54"/>
    <mergeCell ref="C51:D51"/>
    <mergeCell ref="C38:D38"/>
    <mergeCell ref="A52:E52"/>
    <mergeCell ref="A73:E73"/>
    <mergeCell ref="A53:E53"/>
    <mergeCell ref="A61:C61"/>
    <mergeCell ref="C50:D50"/>
    <mergeCell ref="A50:B50"/>
    <mergeCell ref="A58:C58"/>
    <mergeCell ref="C46:D46"/>
    <mergeCell ref="A89:C89"/>
    <mergeCell ref="A934:E934"/>
    <mergeCell ref="C893:D893"/>
    <mergeCell ref="A95:C95"/>
    <mergeCell ref="A79:C79"/>
    <mergeCell ref="A75:C75"/>
    <mergeCell ref="A106:E106"/>
    <mergeCell ref="B918:C918"/>
    <mergeCell ref="B916:C916"/>
    <mergeCell ref="C895:D895"/>
    <mergeCell ref="A108:C108"/>
    <mergeCell ref="A865:B865"/>
    <mergeCell ref="C36:D36"/>
    <mergeCell ref="A38:B38"/>
    <mergeCell ref="A36:B36"/>
    <mergeCell ref="A44:B44"/>
    <mergeCell ref="C37:D37"/>
    <mergeCell ref="A126:C126"/>
    <mergeCell ref="A46:B46"/>
    <mergeCell ref="A876:B877"/>
    <mergeCell ref="A49:B49"/>
    <mergeCell ref="A113:C113"/>
    <mergeCell ref="A120:E120"/>
    <mergeCell ref="A951:B951"/>
    <mergeCell ref="A962:B966"/>
    <mergeCell ref="A197:C197"/>
    <mergeCell ref="A135:C135"/>
    <mergeCell ref="A148:C148"/>
    <mergeCell ref="A872:B872"/>
    <mergeCell ref="C946:C949"/>
    <mergeCell ref="A946:B949"/>
    <mergeCell ref="B913:C913"/>
    <mergeCell ref="A975:B978"/>
    <mergeCell ref="A961:B961"/>
    <mergeCell ref="B906:C906"/>
    <mergeCell ref="A974:B974"/>
    <mergeCell ref="A972:B972"/>
    <mergeCell ref="C975:C978"/>
    <mergeCell ref="B924:C924"/>
    <mergeCell ref="H856:H857"/>
    <mergeCell ref="A856:B856"/>
    <mergeCell ref="H860:H861"/>
    <mergeCell ref="C866:C868"/>
    <mergeCell ref="Q943:T943"/>
    <mergeCell ref="A941:E941"/>
    <mergeCell ref="A930:E930"/>
    <mergeCell ref="B910:C910"/>
    <mergeCell ref="B928:C928"/>
    <mergeCell ref="C891:D891"/>
    <mergeCell ref="H845:H846"/>
    <mergeCell ref="A861:B862"/>
    <mergeCell ref="H865:H866"/>
    <mergeCell ref="A1021:B1021"/>
    <mergeCell ref="C1014:C1018"/>
    <mergeCell ref="A950:B950"/>
    <mergeCell ref="B927:C927"/>
    <mergeCell ref="A960:B960"/>
    <mergeCell ref="A969:B969"/>
    <mergeCell ref="C881:C883"/>
    <mergeCell ref="A844:B844"/>
    <mergeCell ref="A860:B860"/>
    <mergeCell ref="A863:B863"/>
    <mergeCell ref="B922:C922"/>
    <mergeCell ref="B925:C925"/>
    <mergeCell ref="A902:E902"/>
    <mergeCell ref="A890:B890"/>
    <mergeCell ref="C897:D897"/>
    <mergeCell ref="C876:C877"/>
    <mergeCell ref="A894:B894"/>
    <mergeCell ref="A494:C494"/>
    <mergeCell ref="A486:C486"/>
    <mergeCell ref="A853:B853"/>
    <mergeCell ref="A991:B991"/>
    <mergeCell ref="A898:B898"/>
    <mergeCell ref="B919:C919"/>
    <mergeCell ref="B909:C909"/>
    <mergeCell ref="A932:E932"/>
    <mergeCell ref="A654:E654"/>
    <mergeCell ref="A656:C656"/>
    <mergeCell ref="A456:C456"/>
    <mergeCell ref="A893:B893"/>
    <mergeCell ref="A133:E133"/>
    <mergeCell ref="A314:E314"/>
    <mergeCell ref="A383:E383"/>
    <mergeCell ref="A237:E237"/>
    <mergeCell ref="A517:C517"/>
    <mergeCell ref="A529:C529"/>
    <mergeCell ref="A192:E192"/>
    <mergeCell ref="A430:C430"/>
    <mergeCell ref="A407:C407"/>
    <mergeCell ref="A232:C232"/>
    <mergeCell ref="A501:C501"/>
    <mergeCell ref="A845:B845"/>
    <mergeCell ref="C832:C833"/>
    <mergeCell ref="A832:B833"/>
    <mergeCell ref="A557:C557"/>
    <mergeCell ref="A562:C562"/>
    <mergeCell ref="A463:C463"/>
    <mergeCell ref="A480:E480"/>
    <mergeCell ref="A475:C475"/>
    <mergeCell ref="A1041:B1041"/>
    <mergeCell ref="A993:B1000"/>
    <mergeCell ref="A1035:B1035"/>
    <mergeCell ref="A968:B968"/>
    <mergeCell ref="C861:C862"/>
    <mergeCell ref="C962:C966"/>
    <mergeCell ref="A895:B895"/>
    <mergeCell ref="A953:B958"/>
    <mergeCell ref="A897:B897"/>
    <mergeCell ref="A435:E435"/>
    <mergeCell ref="A506:C506"/>
    <mergeCell ref="A437:C437"/>
    <mergeCell ref="A442:C442"/>
    <mergeCell ref="C890:D890"/>
    <mergeCell ref="A482:C482"/>
    <mergeCell ref="A628:C628"/>
    <mergeCell ref="A639:E639"/>
    <mergeCell ref="A641:C641"/>
    <mergeCell ref="A646:C646"/>
    <mergeCell ref="A846:B849"/>
    <mergeCell ref="A850:B850"/>
    <mergeCell ref="A1062:B1062"/>
    <mergeCell ref="A1064:B1065"/>
    <mergeCell ref="A940:E940"/>
    <mergeCell ref="A1094:B1094"/>
    <mergeCell ref="A871:B871"/>
    <mergeCell ref="C1022:C1023"/>
    <mergeCell ref="A952:B952"/>
    <mergeCell ref="C953:C958"/>
    <mergeCell ref="A660:C660"/>
    <mergeCell ref="H1095:H1096"/>
    <mergeCell ref="H1101:H1102"/>
    <mergeCell ref="C1111:C1113"/>
    <mergeCell ref="A1111:B1113"/>
    <mergeCell ref="H1105:H1106"/>
    <mergeCell ref="H1110:H1111"/>
    <mergeCell ref="A1095:B1095"/>
    <mergeCell ref="C1096:C1098"/>
    <mergeCell ref="A1096:B1098"/>
  </mergeCells>
  <printOptions horizontalCentered="1"/>
  <pageMargins left="0.196850393700787" right="0.196850393700787" top="0.0393700787401575" bottom="0.236220472440945" header="0.31496062992126" footer="0.31496062992126"/>
  <pageSetup fitToHeight="0" fitToWidth="1" horizontalDpi="600" verticalDpi="600" orientation="portrait" paperSize="9" scale="64" r:id="rId1"/>
  <headerFooter alignWithMargins="0">
    <oddHeader>&amp;R&amp;P</oddHeader>
    <oddFooter>&amp;L&amp;14A.O. / Disposal&amp;C&amp;14Sr.XEN. / Disposal&amp;R&amp;14COS and D ( South), PTA</oddFooter>
  </headerFooter>
  <rowBreaks count="15" manualBreakCount="15">
    <brk id="66" max="4" man="1"/>
    <brk id="131" max="4" man="1"/>
    <brk id="190" max="4" man="1"/>
    <brk id="255" max="4" man="1"/>
    <brk id="312" max="4" man="1"/>
    <brk id="374" max="4" man="1"/>
    <brk id="505" max="4" man="1"/>
    <brk id="568" max="4" man="1"/>
    <brk id="627" max="4" man="1"/>
    <brk id="688" max="4" man="1"/>
    <brk id="784" max="4" man="1"/>
    <brk id="868" max="4" man="1"/>
    <brk id="941" max="4" man="1"/>
    <brk id="1023" max="4" man="1"/>
    <brk id="110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97" zoomScaleSheetLayoutView="97" zoomScalePageLayoutView="0" workbookViewId="0" topLeftCell="A1">
      <selection activeCell="E17" sqref="E17"/>
    </sheetView>
  </sheetViews>
  <sheetFormatPr defaultColWidth="9.140625" defaultRowHeight="12.75"/>
  <cols>
    <col min="1" max="1" width="23.140625" style="0" customWidth="1"/>
    <col min="2" max="2" width="69.8515625" style="25" customWidth="1"/>
    <col min="3" max="3" width="24.8515625" style="0" customWidth="1"/>
    <col min="4" max="4" width="9.7109375" style="0" hidden="1" customWidth="1"/>
    <col min="5" max="5" width="119.7109375" style="0" customWidth="1"/>
  </cols>
  <sheetData>
    <row r="1" spans="1:3" ht="16.5">
      <c r="A1" s="372" t="s">
        <v>80</v>
      </c>
      <c r="B1" s="372"/>
      <c r="C1" s="372"/>
    </row>
    <row r="2" spans="1:2" ht="12.75">
      <c r="A2" s="30" t="str">
        <f>scrap!A2</f>
        <v>E - Auction Notice No. -</v>
      </c>
      <c r="B2" s="29" t="str">
        <f>scrap!D2</f>
        <v>EA-1 /PTA-2024-25</v>
      </c>
    </row>
    <row r="3" spans="1:2" ht="12.75">
      <c r="A3" s="30" t="str">
        <f>scrap!A3</f>
        <v>Date of Auction -</v>
      </c>
      <c r="B3" s="29" t="str">
        <f>scrap!D3</f>
        <v>2.04.2024</v>
      </c>
    </row>
    <row r="4" spans="1:2" ht="12.75">
      <c r="A4" s="30"/>
      <c r="B4" s="29"/>
    </row>
    <row r="5" spans="1:5" ht="18">
      <c r="A5" s="374" t="s">
        <v>557</v>
      </c>
      <c r="B5" s="375"/>
      <c r="C5" s="375"/>
      <c r="D5" s="375"/>
      <c r="E5" s="375"/>
    </row>
    <row r="6" spans="1:3" s="26" customFormat="1" ht="20.25" customHeight="1">
      <c r="A6" s="77" t="s">
        <v>5</v>
      </c>
      <c r="B6" s="144" t="s">
        <v>77</v>
      </c>
      <c r="C6" s="143" t="s">
        <v>78</v>
      </c>
    </row>
    <row r="7" spans="1:5" s="26" customFormat="1" ht="20.25" customHeight="1">
      <c r="A7" s="84" t="s">
        <v>558</v>
      </c>
      <c r="B7" s="102" t="s">
        <v>150</v>
      </c>
      <c r="C7" s="45">
        <v>493</v>
      </c>
      <c r="D7" s="204"/>
      <c r="E7" s="99" t="str">
        <f aca="true" t="shared" si="0" ref="E7:E15">CONCATENATE("E-Waste Scrap (Meter scrap), Lying at ",B7,". Quantity in Kg - ",C7,)</f>
        <v>E-Waste Scrap (Meter scrap), Lying at ME LAB PATIALA (Crushed Meter Scrap/E-Waste). Quantity in Kg - 493</v>
      </c>
    </row>
    <row r="8" spans="1:5" s="26" customFormat="1" ht="20.25" customHeight="1">
      <c r="A8" s="84" t="s">
        <v>559</v>
      </c>
      <c r="B8" s="102" t="s">
        <v>142</v>
      </c>
      <c r="C8" s="45">
        <v>1305</v>
      </c>
      <c r="D8" s="126"/>
      <c r="E8" s="99" t="str">
        <f t="shared" si="0"/>
        <v>E-Waste Scrap (Meter scrap), Lying at ME LAB SANGRUR (Crushed Meter Scrap/E-Waste). Quantity in Kg - 1305</v>
      </c>
    </row>
    <row r="9" spans="1:5" s="26" customFormat="1" ht="20.25" customHeight="1">
      <c r="A9" s="84" t="s">
        <v>560</v>
      </c>
      <c r="B9" s="102" t="s">
        <v>143</v>
      </c>
      <c r="C9" s="45">
        <v>223</v>
      </c>
      <c r="D9" s="126"/>
      <c r="E9" s="99" t="str">
        <f t="shared" si="0"/>
        <v>E-Waste Scrap (Meter scrap), Lying at ME LAB ROPAR (Crushed Meter Scrap/E-Waste). Quantity in Kg - 223</v>
      </c>
    </row>
    <row r="10" spans="1:5" s="26" customFormat="1" ht="20.25" customHeight="1">
      <c r="A10" s="84" t="s">
        <v>561</v>
      </c>
      <c r="B10" s="102" t="s">
        <v>245</v>
      </c>
      <c r="C10" s="45">
        <v>625.39</v>
      </c>
      <c r="D10" s="126"/>
      <c r="E10" s="99" t="str">
        <f t="shared" si="0"/>
        <v>E-Waste Scrap (Meter scrap), Lying at ME LAB MOGA (Crushed Meter Scrap/E-Waste). Quantity in Kg - 625.39</v>
      </c>
    </row>
    <row r="11" spans="1:5" s="26" customFormat="1" ht="20.25" customHeight="1">
      <c r="A11" s="84" t="s">
        <v>562</v>
      </c>
      <c r="B11" s="102" t="s">
        <v>246</v>
      </c>
      <c r="C11" s="45">
        <v>1364.12</v>
      </c>
      <c r="D11" s="126"/>
      <c r="E11" s="99" t="str">
        <f t="shared" si="0"/>
        <v>E-Waste Scrap (Meter scrap), Lying at ME LAB SHRI MUKTSAR SAHIB (Crushed Meter Scrap/E-Waste). Quantity in Kg - 1364.12</v>
      </c>
    </row>
    <row r="12" spans="1:5" s="26" customFormat="1" ht="20.25" customHeight="1">
      <c r="A12" s="84" t="s">
        <v>564</v>
      </c>
      <c r="B12" s="102" t="s">
        <v>583</v>
      </c>
      <c r="C12" s="72">
        <v>1042</v>
      </c>
      <c r="D12" s="126"/>
      <c r="E12" s="99" t="str">
        <f t="shared" si="0"/>
        <v>E-Waste Scrap (Meter scrap), Lying at ME LAB ROPAR Electronic Meter Scrap/E-Waste). Quantity in Kg - 1042</v>
      </c>
    </row>
    <row r="13" spans="1:5" s="26" customFormat="1" ht="20.25" customHeight="1">
      <c r="A13" s="84" t="s">
        <v>565</v>
      </c>
      <c r="B13" s="102" t="s">
        <v>612</v>
      </c>
      <c r="C13" s="72">
        <v>427</v>
      </c>
      <c r="D13" s="254"/>
      <c r="E13" s="99" t="str">
        <f t="shared" si="0"/>
        <v>E-Waste Scrap (Meter scrap), Lying at ME LAB BATHINDA Electronic Meter Scrap/E-Waste). Quantity in Kg - 427</v>
      </c>
    </row>
    <row r="14" spans="1:5" s="26" customFormat="1" ht="20.25" customHeight="1">
      <c r="A14" s="84" t="s">
        <v>566</v>
      </c>
      <c r="B14" s="102" t="s">
        <v>613</v>
      </c>
      <c r="C14" s="72">
        <v>519.698</v>
      </c>
      <c r="D14" s="254"/>
      <c r="E14" s="99" t="str">
        <f t="shared" si="0"/>
        <v>E-Waste Scrap (Meter scrap), Lying at ME LAB MOGA Electronic Meter Scrap/E-Waste). Quantity in Kg - 519.698</v>
      </c>
    </row>
    <row r="15" spans="1:5" s="26" customFormat="1" ht="20.25" customHeight="1">
      <c r="A15" s="84" t="s">
        <v>567</v>
      </c>
      <c r="B15" s="102" t="s">
        <v>614</v>
      </c>
      <c r="C15" s="72">
        <v>743.2</v>
      </c>
      <c r="D15" s="254"/>
      <c r="E15" s="99" t="str">
        <f t="shared" si="0"/>
        <v>E-Waste Scrap (Meter scrap), Lying at ME LAB SHRI MUKTSAR SAHIB Electronic Meter Scrap/E-Waste). Quantity in Kg - 743.2</v>
      </c>
    </row>
    <row r="16" spans="1:5" s="26" customFormat="1" ht="20.25" customHeight="1">
      <c r="A16" s="84"/>
      <c r="B16" s="239"/>
      <c r="C16" s="203"/>
      <c r="D16" s="254"/>
      <c r="E16" s="136"/>
    </row>
    <row r="17" spans="1:5" s="26" customFormat="1" ht="37.5" customHeight="1">
      <c r="A17" s="373" t="s">
        <v>563</v>
      </c>
      <c r="B17" s="373"/>
      <c r="C17" s="373"/>
      <c r="D17" s="137"/>
      <c r="E17" s="138"/>
    </row>
    <row r="18" spans="1:5" s="26" customFormat="1" ht="20.25" customHeight="1">
      <c r="A18" s="373"/>
      <c r="B18" s="373"/>
      <c r="C18" s="373"/>
      <c r="D18" s="138"/>
      <c r="E18" s="138"/>
    </row>
    <row r="19" spans="1:5" s="26" customFormat="1" ht="39.75" customHeight="1">
      <c r="A19" s="373"/>
      <c r="B19" s="373"/>
      <c r="C19" s="373"/>
      <c r="D19" s="135"/>
      <c r="E19" s="136"/>
    </row>
    <row r="20" spans="1:5" s="26" customFormat="1" ht="15" customHeight="1">
      <c r="A20" s="139"/>
      <c r="B20" s="142" t="s">
        <v>196</v>
      </c>
      <c r="C20" s="143" t="s">
        <v>307</v>
      </c>
      <c r="D20" s="135"/>
      <c r="E20" s="136"/>
    </row>
    <row r="21" spans="1:5" s="26" customFormat="1" ht="20.25" customHeight="1">
      <c r="A21" s="84" t="s">
        <v>568</v>
      </c>
      <c r="B21" s="104" t="s">
        <v>305</v>
      </c>
      <c r="C21" s="140">
        <v>1</v>
      </c>
      <c r="D21" s="126"/>
      <c r="E21" s="99" t="str">
        <f>CONCATENATE("E-Waste Scrap (U/S AC WINDOW), Lying at ",B21,". Quantity in No - ",C21,)</f>
        <v>E-Waste Scrap (U/S AC WINDOW), Lying at CS SANGRUR (U/S AC WINDOW). Quantity in No - 1</v>
      </c>
    </row>
    <row r="22" spans="1:5" s="26" customFormat="1" ht="20.25" customHeight="1">
      <c r="A22" s="84" t="s">
        <v>584</v>
      </c>
      <c r="B22" s="104" t="s">
        <v>306</v>
      </c>
      <c r="C22" s="140">
        <v>16</v>
      </c>
      <c r="D22" s="126"/>
      <c r="E22" s="99" t="str">
        <f>CONCATENATE("E-Waste Scrap (U/S AC WINDOW), Lying at ",B22,". Quantity in No - ",C22,)</f>
        <v>E-Waste Scrap (U/S AC WINDOW), Lying at CS PATIALA  (U/S AC WINDOW). Quantity in No - 16</v>
      </c>
    </row>
    <row r="23" spans="1:5" s="26" customFormat="1" ht="20.25" customHeight="1">
      <c r="A23" s="84" t="s">
        <v>615</v>
      </c>
      <c r="B23" s="104" t="s">
        <v>311</v>
      </c>
      <c r="C23" s="140">
        <v>19</v>
      </c>
      <c r="D23" s="126"/>
      <c r="E23" s="99" t="str">
        <f>CONCATENATE("E-Waste Scrap (U/S STABLIZERS), Lying at ",B23,". Quantity in No - ",C23,)</f>
        <v>E-Waste Scrap (U/S STABLIZERS), Lying at CS PATIALA  (U/S STABLIZERS). Quantity in No - 19</v>
      </c>
    </row>
    <row r="24" spans="1:5" s="26" customFormat="1" ht="20.25" customHeight="1">
      <c r="A24" s="84" t="s">
        <v>616</v>
      </c>
      <c r="B24" s="104" t="s">
        <v>455</v>
      </c>
      <c r="C24" s="140">
        <v>5</v>
      </c>
      <c r="D24" s="126"/>
      <c r="E24" s="99" t="str">
        <f>CONCATENATE("E-Waste Scrap (U/S AC SPLIT), Lying at ",B24,". Quantity in No - ",C24,)</f>
        <v>E-Waste Scrap (U/S AC SPLIT), Lying at CS PATIALA  (U/S AC SPLIT). Quantity in No - 5</v>
      </c>
    </row>
    <row r="25" spans="1:5" s="26" customFormat="1" ht="20.25" customHeight="1">
      <c r="A25" s="84" t="s">
        <v>617</v>
      </c>
      <c r="B25" s="104" t="s">
        <v>477</v>
      </c>
      <c r="C25" s="140">
        <v>1</v>
      </c>
      <c r="D25" s="135"/>
      <c r="E25" s="99" t="str">
        <f>CONCATENATE("E-Waste Scrap (U/S AC WINDOW ), Lying at ",B25,". Quantity in No - ",C25,)</f>
        <v>E-Waste Scrap (U/S AC WINDOW ), Lying at CS KOTKAPURA (U/S AC WINDOW). Quantity in No - 1</v>
      </c>
    </row>
    <row r="26" spans="1:5" s="26" customFormat="1" ht="20.25" customHeight="1">
      <c r="A26" s="134"/>
      <c r="B26" s="146"/>
      <c r="C26" s="145"/>
      <c r="D26" s="135"/>
      <c r="E26" s="136"/>
    </row>
    <row r="27" spans="1:3" s="26" customFormat="1" ht="15" customHeight="1">
      <c r="A27" s="36"/>
      <c r="B27" s="37"/>
      <c r="C27" s="83"/>
    </row>
    <row r="28" spans="1:3" s="26" customFormat="1" ht="15">
      <c r="A28" s="31" t="s">
        <v>79</v>
      </c>
      <c r="B28" s="32" t="s">
        <v>83</v>
      </c>
      <c r="C28" s="33" t="s">
        <v>82</v>
      </c>
    </row>
    <row r="29" spans="1:3" s="26" customFormat="1" ht="15">
      <c r="A29" s="31" t="s">
        <v>81</v>
      </c>
      <c r="B29" s="31" t="s">
        <v>81</v>
      </c>
      <c r="C29" s="31" t="s">
        <v>81</v>
      </c>
    </row>
    <row r="30" spans="1:3" s="26" customFormat="1" ht="13.5">
      <c r="A30" s="27"/>
      <c r="B30" s="28"/>
      <c r="C30" s="27"/>
    </row>
  </sheetData>
  <sheetProtection/>
  <mergeCells count="3">
    <mergeCell ref="A1:C1"/>
    <mergeCell ref="A17:C19"/>
    <mergeCell ref="A5:E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Rajiv</dc:creator>
  <cp:keywords/>
  <dc:description/>
  <cp:lastModifiedBy>Sukhvinder Singh</cp:lastModifiedBy>
  <cp:lastPrinted>2024-03-21T10:10:38Z</cp:lastPrinted>
  <dcterms:created xsi:type="dcterms:W3CDTF">1996-10-14T23:33:28Z</dcterms:created>
  <dcterms:modified xsi:type="dcterms:W3CDTF">2024-03-27T15:43:01Z</dcterms:modified>
  <cp:category/>
  <cp:version/>
  <cp:contentType/>
  <cp:contentStatus/>
</cp:coreProperties>
</file>