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600" windowHeight="6180" tabRatio="923" activeTab="0"/>
  </bookViews>
  <sheets>
    <sheet name="scrap" sheetId="1" r:id="rId1"/>
    <sheet name="E-WASTE" sheetId="2" r:id="rId2"/>
  </sheets>
  <definedNames>
    <definedName name="_xlfn.SINGLE" hidden="1">#NAME?</definedName>
    <definedName name="_xlnm.Print_Area" localSheetId="1">'E-WASTE'!$A$1:$C$28</definedName>
    <definedName name="_xlnm.Print_Area" localSheetId="0">'scrap'!$A$1:$E$1355</definedName>
  </definedNames>
  <calcPr fullCalcOnLoad="1"/>
</workbook>
</file>

<file path=xl/sharedStrings.xml><?xml version="1.0" encoding="utf-8"?>
<sst xmlns="http://schemas.openxmlformats.org/spreadsheetml/2006/main" count="2322" uniqueCount="800">
  <si>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</si>
  <si>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</si>
  <si>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</si>
  <si>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</si>
  <si>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</si>
  <si>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</si>
  <si>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</si>
  <si>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</si>
  <si>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</si>
  <si>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</si>
  <si>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</si>
  <si>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</si>
  <si>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</si>
  <si>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</si>
  <si>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</si>
  <si>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</si>
  <si>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</si>
  <si>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</si>
  <si>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</si>
  <si>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</si>
  <si>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</si>
  <si>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</si>
  <si>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</si>
  <si>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</si>
  <si>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</si>
  <si>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</si>
  <si>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</si>
  <si>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</si>
  <si>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</si>
  <si>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</si>
  <si>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</si>
  <si>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</si>
  <si>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</si>
  <si>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</si>
  <si>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</si>
  <si>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</si>
  <si>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</si>
  <si>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</si>
  <si>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</si>
  <si>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</si>
  <si>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</si>
  <si>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</si>
  <si>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</si>
  <si>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</si>
  <si>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</si>
  <si>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</si>
  <si>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</si>
  <si>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</si>
  <si>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</si>
  <si>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</si>
  <si>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</si>
  <si>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</si>
  <si>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</si>
  <si>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</si>
  <si>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</si>
  <si>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</si>
  <si>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</si>
  <si>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</si>
  <si>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</si>
  <si>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</si>
  <si>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</si>
  <si>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</si>
  <si>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</si>
  <si>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</si>
  <si>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</si>
  <si>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</si>
  <si>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</si>
  <si>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</si>
  <si>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</si>
  <si>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</si>
  <si>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</si>
  <si>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</si>
  <si>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</si>
  <si>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</si>
  <si>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</si>
  <si>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</si>
  <si>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</si>
  <si>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</si>
  <si>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</si>
  <si>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</si>
  <si>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</si>
  <si>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</si>
  <si>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</si>
  <si>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</si>
  <si>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</si>
  <si>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</si>
  <si>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</si>
  <si>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</si>
  <si>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</si>
  <si>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</si>
  <si>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</si>
  <si>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</si>
  <si>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</si>
  <si>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</si>
  <si>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</si>
  <si>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</si>
  <si>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</si>
  <si>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</si>
  <si>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</si>
  <si>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</si>
  <si>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</si>
  <si>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</si>
  <si>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</si>
  <si>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</si>
  <si>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</si>
  <si>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</si>
  <si>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</si>
  <si>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</si>
  <si>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</si>
  <si>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</si>
  <si>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</si>
  <si>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</si>
  <si>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</si>
  <si>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</si>
  <si>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</si>
  <si>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</si>
  <si>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</si>
  <si>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</si>
  <si>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</si>
  <si>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</si>
  <si>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</si>
  <si>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</si>
  <si>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</si>
  <si>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</si>
  <si>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</si>
  <si>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</si>
  <si>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</si>
  <si>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</si>
  <si>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</si>
  <si>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</si>
  <si>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</si>
  <si>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</si>
  <si>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</si>
  <si>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</si>
  <si>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- 9</t>
  </si>
  <si>
    <t>Lot no. Q-18</t>
  </si>
  <si>
    <t>Earthwire GSL scrap</t>
  </si>
  <si>
    <t>TRY Ropar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</si>
  <si>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</si>
  <si>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</si>
  <si>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</si>
  <si>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</si>
  <si>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</si>
  <si>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</si>
  <si>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</si>
  <si>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</si>
  <si>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</si>
  <si>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</si>
  <si>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</si>
  <si>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</si>
  <si>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</si>
  <si>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</si>
  <si>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</si>
  <si>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</si>
  <si>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</si>
  <si>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</si>
  <si>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</si>
  <si>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</si>
  <si>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</si>
  <si>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</si>
  <si>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</si>
  <si>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</si>
  <si>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</si>
  <si>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</si>
  <si>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</si>
  <si>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</si>
  <si>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</si>
  <si>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</si>
  <si>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</si>
  <si>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</si>
  <si>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</si>
  <si>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</si>
  <si>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</si>
  <si>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</si>
  <si>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</si>
  <si>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</si>
  <si>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</si>
  <si>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</si>
  <si>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</si>
  <si>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</si>
  <si>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</si>
  <si>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</si>
  <si>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</si>
  <si>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</si>
  <si>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</si>
  <si>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</si>
  <si>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</si>
  <si>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</si>
  <si>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</si>
  <si>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</si>
  <si>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</si>
  <si>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</si>
  <si>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</si>
  <si>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</si>
  <si>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</si>
  <si>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</si>
  <si>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</si>
  <si>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</si>
  <si>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</si>
  <si>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</si>
  <si>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</si>
  <si>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</si>
  <si>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</si>
  <si>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</si>
  <si>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</si>
  <si>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</si>
  <si>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</si>
  <si>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</si>
  <si>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</si>
  <si>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</si>
  <si>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</si>
  <si>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</si>
  <si>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</si>
  <si>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</si>
  <si>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</si>
  <si>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</si>
  <si>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</si>
  <si>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</si>
  <si>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</si>
  <si>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</si>
  <si>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</si>
  <si>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</si>
  <si>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</si>
  <si>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</si>
  <si>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</si>
  <si>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</si>
  <si>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</si>
  <si>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(unstandard tf's)</t>
  </si>
  <si>
    <t>WNP-3 (unstandard tf's)</t>
  </si>
  <si>
    <t>63 KVA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</si>
  <si>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</si>
  <si>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</si>
  <si>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</si>
  <si>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</si>
  <si>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</si>
  <si>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</si>
  <si>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</si>
  <si>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</si>
  <si>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</si>
  <si>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</si>
  <si>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</si>
  <si>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</si>
  <si>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</si>
  <si>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</si>
  <si>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</si>
  <si>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</si>
  <si>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</si>
  <si>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</si>
  <si>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</si>
  <si>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</si>
  <si>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</si>
  <si>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</si>
  <si>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OL Moga</t>
  </si>
  <si>
    <t>Lot no. Q-28</t>
  </si>
  <si>
    <t>ME LAB MOGA (Crushed Meter Scrap/E-Waste)</t>
  </si>
  <si>
    <t>ME LAB SHRI MUKTSAR SAHIB (Crushed Meter Scrap/E-Waste)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</si>
  <si>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</si>
  <si>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</si>
  <si>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</si>
  <si>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</si>
  <si>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</si>
  <si>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</si>
  <si>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</si>
  <si>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</si>
  <si>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</si>
  <si>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</si>
  <si>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Central Store Bathinda</t>
  </si>
  <si>
    <t>Lot no. I-6</t>
  </si>
  <si>
    <t>DAUSA - 1, PTEL - 1, SIC-1</t>
  </si>
  <si>
    <t>SARAF - 2, PP - 1</t>
  </si>
  <si>
    <t>WNP-14 (unstandard tf's)</t>
  </si>
  <si>
    <t>WNP-7 (unstandard tf's)</t>
  </si>
  <si>
    <t>WNP-5 (unstandard tf's)</t>
  </si>
  <si>
    <t>WNP-2 (unstandard tf's)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</si>
  <si>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</si>
  <si>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</si>
  <si>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</si>
  <si>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</si>
  <si>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</si>
  <si>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</si>
  <si>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</si>
  <si>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</si>
  <si>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</si>
  <si>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</si>
  <si>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</si>
  <si>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</si>
  <si>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Lot no. E - 16</t>
  </si>
  <si>
    <t>Lot No A-15</t>
  </si>
  <si>
    <t>Lot No A-16</t>
  </si>
  <si>
    <t>Central Store Malout</t>
  </si>
  <si>
    <t>Lot no. I-7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</si>
  <si>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</si>
  <si>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</si>
  <si>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</si>
  <si>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</si>
  <si>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</si>
  <si>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</si>
  <si>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</si>
  <si>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</si>
  <si>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 xml:space="preserve">WNP =1.(unstandard tf's)                                                                     </t>
  </si>
  <si>
    <t xml:space="preserve">WNP =8.(unstandard tf's)                                                                     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</si>
  <si>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</si>
  <si>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</si>
  <si>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</si>
  <si>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</si>
  <si>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</si>
  <si>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</si>
  <si>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</si>
  <si>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</si>
  <si>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</si>
  <si>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</si>
  <si>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</si>
  <si>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</si>
  <si>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</si>
  <si>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</si>
  <si>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</si>
  <si>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Quantity ( in No.)</t>
  </si>
  <si>
    <t>Lot no. E - 17</t>
  </si>
  <si>
    <t>All Alum scrap</t>
  </si>
  <si>
    <t>Alu scrap of damaged T/F accessories</t>
  </si>
  <si>
    <t>Copper scrap</t>
  </si>
  <si>
    <t>CS PATIALA  (U/S STABLIZERS)</t>
  </si>
  <si>
    <t>WNP-23 (unstandard tf's)</t>
  </si>
  <si>
    <t>Lot No AA-2</t>
  </si>
  <si>
    <t>25 KVA (CORE &amp; TANK)</t>
  </si>
  <si>
    <t>DTPL-1</t>
  </si>
  <si>
    <t>PP-2, ARD-1,PTEL-1,SARAF-1</t>
  </si>
  <si>
    <t>WNP-19 (unstandard tf's)</t>
  </si>
  <si>
    <t>63 KVA (CORE &amp; TANK)</t>
  </si>
  <si>
    <t>SARAF-2, MRN-2, PP-2, JR-1, PTEL-1, NPC-1,SIC-1</t>
  </si>
  <si>
    <t>CS Ferozepur (.015 MT Intermingle)</t>
  </si>
  <si>
    <t>Lot no. G - 12</t>
  </si>
  <si>
    <t>OL Shri Mukatsar Sahib</t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</si>
  <si>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</si>
  <si>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</si>
  <si>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</si>
  <si>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</si>
  <si>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</si>
  <si>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</si>
  <si>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</si>
  <si>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</si>
  <si>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</si>
  <si>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</si>
  <si>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t>Lot no. G - 13</t>
  </si>
  <si>
    <t>Lot no. E - 19</t>
  </si>
  <si>
    <t>Lot No B-11</t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</si>
  <si>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</si>
  <si>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</si>
  <si>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</si>
  <si>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</si>
  <si>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</si>
  <si>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</si>
  <si>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</si>
  <si>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</si>
  <si>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Lot no. E - 21</t>
  </si>
  <si>
    <t>Lot no. G - 14</t>
  </si>
  <si>
    <t>NUCON-3,MAHASHAKTI-5,MANUPOWER-1,SICL-1</t>
  </si>
  <si>
    <t>Lot no. E - 23</t>
  </si>
  <si>
    <t>Lot No B-12</t>
  </si>
  <si>
    <t>Lot No B-13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</si>
  <si>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</si>
  <si>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</si>
  <si>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</si>
  <si>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</si>
  <si>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</si>
  <si>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</si>
  <si>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</si>
  <si>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</si>
  <si>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</si>
  <si>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</si>
  <si>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</si>
  <si>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</si>
  <si>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</si>
  <si>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</si>
  <si>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</si>
  <si>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</si>
  <si>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</si>
  <si>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</si>
  <si>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</si>
  <si>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</si>
  <si>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</si>
  <si>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t>Lot no. G - 15</t>
  </si>
  <si>
    <t>Lot no. Q-30</t>
  </si>
  <si>
    <t>MS Nuts &amp; bolts scrap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</si>
  <si>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</si>
  <si>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</si>
  <si>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</si>
  <si>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</si>
  <si>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</si>
  <si>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</si>
  <si>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</si>
  <si>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</si>
  <si>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</si>
  <si>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</si>
  <si>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</si>
  <si>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</si>
  <si>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</si>
  <si>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</si>
  <si>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</si>
  <si>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</si>
  <si>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</si>
  <si>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</si>
  <si>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</si>
  <si>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</si>
  <si>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</si>
  <si>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</si>
  <si>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</si>
  <si>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</si>
  <si>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</si>
  <si>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</si>
  <si>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</si>
  <si>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</si>
  <si>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</si>
  <si>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</si>
  <si>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</si>
  <si>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</si>
  <si>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</si>
  <si>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</si>
  <si>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</si>
  <si>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</si>
  <si>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</si>
  <si>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</si>
  <si>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</si>
  <si>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</si>
  <si>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</si>
  <si>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</si>
  <si>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</si>
  <si>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</si>
  <si>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</si>
  <si>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</si>
  <si>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</si>
  <si>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</si>
  <si>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</si>
  <si>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</si>
  <si>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</si>
  <si>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B-15</t>
  </si>
  <si>
    <t>Lot No B-16</t>
  </si>
  <si>
    <t>Lot no. E - 25</t>
  </si>
  <si>
    <t>UTTAM-1,WNP-15 (unstandard tf's)</t>
  </si>
  <si>
    <t>SEN-4,JB-2,ECE-1,ELECTRA-3,TA-1</t>
  </si>
  <si>
    <t>NSL-1,SIC-2,SEN-1,ELECTRA-1,PME-1</t>
  </si>
  <si>
    <t>Lot no. Q-9</t>
  </si>
  <si>
    <t>SICL-1</t>
  </si>
  <si>
    <t>HI TECH-1</t>
  </si>
  <si>
    <t>JR-1</t>
  </si>
  <si>
    <t>PP-1 (unstandard tf's)</t>
  </si>
  <si>
    <t>PTEL-3,  DTPL-1, NUCON-1, SICL-3, HRP-1, PPI-4, MCPL-1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</si>
  <si>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</si>
  <si>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</si>
  <si>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</si>
  <si>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</si>
  <si>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</si>
  <si>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</si>
  <si>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</si>
  <si>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</si>
  <si>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</si>
  <si>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</si>
  <si>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</si>
  <si>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</si>
  <si>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</si>
  <si>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</si>
  <si>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</si>
  <si>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</si>
  <si>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</si>
  <si>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</si>
  <si>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</si>
  <si>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</si>
  <si>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</si>
  <si>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</si>
  <si>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</si>
  <si>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</si>
  <si>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t>JB-1,SICL-2,ECO-1,PP-3,MS-2,SKYWAY-1</t>
  </si>
  <si>
    <t>MS-3,PAN-1</t>
  </si>
  <si>
    <t>NUCON-1,AGGARWAL-1</t>
  </si>
  <si>
    <t>WNP-8 (unstandard tf's)</t>
  </si>
  <si>
    <t>JINDAL-2,ECO-3,PVJ-2,JB-3,SHIVA-1,NB-2,SHIVALIK-1,JR-1</t>
  </si>
  <si>
    <t>SIC= 01,STAR=01,JR=05,DURABLE=01,PP=01</t>
  </si>
  <si>
    <t>PP=06,NUCON=01,JR=01,JAY BEE=01,DURABLE=02,TA=01</t>
  </si>
  <si>
    <t>NV=01,IACL-01,UTTAM=01,PTEL=02,TA=05,SIC=01,STAR=02,SWASTIK=01,JB=04,LIBERTY=02,ELECTRA=2,SONI=01,SAPA=04,PME=3,SARAF=01</t>
  </si>
  <si>
    <t>ECO-1 JB-1</t>
  </si>
  <si>
    <t>PP-1</t>
  </si>
  <si>
    <t>UTTAM-1</t>
  </si>
  <si>
    <t>SICL-1,SE-1,PTEL-1</t>
  </si>
  <si>
    <t>ARD-1</t>
  </si>
  <si>
    <t>ELECTRA-1,JB-1,PME-1,NUCON-1,SICL-1</t>
  </si>
  <si>
    <t>MARSON-1</t>
  </si>
  <si>
    <t>DURABLE-1</t>
  </si>
  <si>
    <t>200 KVA(CORE &amp; TANK)</t>
  </si>
  <si>
    <t>SE-1,JB-1(unstandard tf's)</t>
  </si>
  <si>
    <t>DURABLE-1(unstandard tf's)</t>
  </si>
  <si>
    <t>Outlet store Nabha</t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</si>
  <si>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</si>
  <si>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01/2024.</t>
  </si>
  <si>
    <t>UTTAM-1, JR-1</t>
  </si>
  <si>
    <t>02/2024.</t>
  </si>
  <si>
    <t>SKYWAY-1, NPC-1</t>
  </si>
  <si>
    <t>04/2024.</t>
  </si>
  <si>
    <t>TA-1, PME-1</t>
  </si>
  <si>
    <t>SHIV SHAKTI-1, TA-1</t>
  </si>
  <si>
    <t>03/2024.</t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</si>
  <si>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</si>
  <si>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ptel-3,nbg-1,ta-1,uttam-1,sicl-1,ppi-1,saraf-1,dtpl-1,jb-1</t>
  </si>
  <si>
    <t>npc-1</t>
  </si>
  <si>
    <t>jb-3,nucon-2,ptel-5,uttam-2,sapa-2,sicl-4,ta-2,saraf-2,westen-1,alfa-1-s/shakti-1</t>
  </si>
  <si>
    <t>443/1</t>
  </si>
  <si>
    <t>nucon-2,alfa-1,saraf-2,ta-3,ptel-5,pp-3,sicl-5,mcpl-3,npc-1</t>
  </si>
  <si>
    <t>443/2</t>
  </si>
  <si>
    <t>sicl-1,mcpl-2,sapa-6,pp-3,ta-5,jindal-1,npc-1,marson-1,saraf-3,s/shakti-1,jb-1</t>
  </si>
  <si>
    <t>SKYWAY - 1</t>
  </si>
  <si>
    <t>PP-2,SARAF-2,MRN-2,UTTAM-1,NPC-1,BGL-1,DTPL-1, SKYWAY - 1</t>
  </si>
  <si>
    <t>MRN-2, TA-1, SARAF-2, PME-1, PP-2, PTEL-1, SIC-1</t>
  </si>
  <si>
    <t>MS=01,PP=01,PTL=01</t>
  </si>
  <si>
    <t>DURABLE=01</t>
  </si>
  <si>
    <t>JR= 01,NV=01,NPC=01,JAY BEE=01</t>
  </si>
  <si>
    <t>LIBERTY=02,JAY BEE=01,SONI=02,SWASTIK=02,JK=01,BANSAL=01</t>
  </si>
  <si>
    <t>KKK/2024/010</t>
  </si>
  <si>
    <t xml:space="preserve">SHK = 2, SEF = 2, NSL = 1, JR = 1, WNP = 1, TA = 2, UBE = 1, PP = 1, DTPL = 2, HRP = 1                                                                           </t>
  </si>
  <si>
    <t>KKK/2024/011</t>
  </si>
  <si>
    <t xml:space="preserve">SSK = 1                                                                                                        </t>
  </si>
  <si>
    <t>KKK/2024/012</t>
  </si>
  <si>
    <t xml:space="preserve">MRN = 1, SIC = 1, ASI = 2, JB = 1                                                                                                                                                 </t>
  </si>
  <si>
    <t>KKK/2024/009</t>
  </si>
  <si>
    <t xml:space="preserve">ARD = 1, JB = 2                                                                     </t>
  </si>
  <si>
    <t>KKK/2024/013</t>
  </si>
  <si>
    <t xml:space="preserve">SIC = 1                                                                                                         </t>
  </si>
  <si>
    <t>KKK/2024/014</t>
  </si>
  <si>
    <t xml:space="preserve">SIC = 4, DTPL = 1, JB = 1, NPC = 2, PP = 1, TA = 1, SEF = 1 </t>
  </si>
  <si>
    <t>KKK/2024/007</t>
  </si>
  <si>
    <t xml:space="preserve">WNP = 08 NO.  (unstandard tf's)                                                                     </t>
  </si>
  <si>
    <t>KKK/2024/008</t>
  </si>
  <si>
    <t>25 KVA (BODY &amp; CORE)</t>
  </si>
  <si>
    <t xml:space="preserve">10 KVA                    </t>
  </si>
  <si>
    <t>KKK/2024/015</t>
  </si>
  <si>
    <t xml:space="preserve">DTPL = 3, ARD = 1, PP = 2, PAN = 1, NPC = 1, ASI = 1, HRP = 1, PTEL = 1, MCPL = 2                                                                       </t>
  </si>
  <si>
    <t>KKK/2024/017</t>
  </si>
  <si>
    <t xml:space="preserve">NSL = 1                                                                                                </t>
  </si>
  <si>
    <t>KKK/2024/019</t>
  </si>
  <si>
    <t xml:space="preserve">JB = 3, SIC = 1                                                                       </t>
  </si>
  <si>
    <t>KKK/2024/018</t>
  </si>
  <si>
    <t xml:space="preserve">25 KVA (BODY &amp; CORE)           </t>
  </si>
  <si>
    <t xml:space="preserve">SIC = 4, JR = 5, TA = 1, NPC = 2, GTB = 1, EPS = 1,  MRN = 1, PTEL = 2, SEF = 1, WNP = 1, DANISH = 1                   </t>
  </si>
  <si>
    <t>KKK/2024/021</t>
  </si>
  <si>
    <t xml:space="preserve">63 KVA           </t>
  </si>
  <si>
    <t xml:space="preserve">NPC = 1, SEF = 1, EPS = 1, MCPL = 1                                              </t>
  </si>
  <si>
    <t>KKK/2024/022</t>
  </si>
  <si>
    <t xml:space="preserve">100 KVA           </t>
  </si>
  <si>
    <t xml:space="preserve">NPC = 2, SIC = 1                                                                   </t>
  </si>
  <si>
    <t>KKK/2024/023</t>
  </si>
  <si>
    <t xml:space="preserve">EMCO = 1                                                                                       </t>
  </si>
  <si>
    <t>KKK/2024/016</t>
  </si>
  <si>
    <t xml:space="preserve">WNP = 04 NO.  (unstandard tf's)                                                                     </t>
  </si>
  <si>
    <t>KKK/2024/020</t>
  </si>
  <si>
    <t xml:space="preserve">6.3 KVA                  </t>
  </si>
  <si>
    <t xml:space="preserve">10  KVA                    </t>
  </si>
  <si>
    <t xml:space="preserve">JR BARNALA -14 </t>
  </si>
  <si>
    <t>MS-2,JR-3,UTTAM-2</t>
  </si>
  <si>
    <t xml:space="preserve">LIBERTY- 22 </t>
  </si>
  <si>
    <t>Lot no. I-9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</si>
  <si>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</si>
  <si>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</si>
  <si>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</si>
  <si>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</si>
  <si>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</si>
  <si>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</si>
  <si>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</si>
  <si>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</si>
  <si>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NPC-2,SBI-1,SHRI KRISHNA-1,SHIVALIK-1,SICL-2</t>
  </si>
  <si>
    <t>UTTAM-2,SICL-1,PTEL-1,JR-1</t>
  </si>
  <si>
    <t>JB-1</t>
  </si>
  <si>
    <t>NUCON-1,NBGL-1</t>
  </si>
  <si>
    <t xml:space="preserve"> N Lot :-E-waste</t>
  </si>
  <si>
    <t>Lot No. N-1</t>
  </si>
  <si>
    <t>Lot No. N-2</t>
  </si>
  <si>
    <t>Lot No. N-3</t>
  </si>
  <si>
    <t>Lot No. N-4</t>
  </si>
  <si>
    <t>Lot No. N-5</t>
  </si>
  <si>
    <r>
      <rPr>
        <b/>
        <u val="single"/>
        <sz val="14"/>
        <color indexed="8"/>
        <rFont val="Calibri"/>
        <family val="2"/>
      </rPr>
      <t>(N Lot)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</si>
  <si>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Lot No. N-6</t>
  </si>
  <si>
    <t>Lot No. N-7</t>
  </si>
  <si>
    <t>Lot No. N-8</t>
  </si>
  <si>
    <t>Lot No. N-9</t>
  </si>
  <si>
    <t>Lot No. N-10</t>
  </si>
  <si>
    <t>SARAF-2, PP-1, MS-3, JB-1, NUCON-1</t>
  </si>
  <si>
    <t>JALANDHAR-1, PP-2, TA-1, UTTAM-1, PUNJAB-1, HR-1, ECO-1, SARAF-2</t>
  </si>
  <si>
    <t>NUCON-1(unstandard tf's)</t>
  </si>
  <si>
    <t>05/2024.</t>
  </si>
  <si>
    <t>SARAF-1</t>
  </si>
  <si>
    <t>06/2024.</t>
  </si>
  <si>
    <t>NUCON-2, JAYBEE-1</t>
  </si>
  <si>
    <t>07/2024.</t>
  </si>
  <si>
    <t>08/2024.</t>
  </si>
  <si>
    <t>09/2024.</t>
  </si>
  <si>
    <t>BHOPAL-1</t>
  </si>
  <si>
    <t>Outlet store Bhagta Bhai Ka (.305 MT Intermingle)</t>
  </si>
  <si>
    <t>ME LAB ROPAR Electronic Meter Scrap/E-Waste)</t>
  </si>
  <si>
    <t>Lot No. N-11</t>
  </si>
  <si>
    <t>KKK/2024/024</t>
  </si>
  <si>
    <t xml:space="preserve">DTPL = 4, NPC = 1, ARD = 1, SEF = 1, SHK = 2, HRP = 1, MCPL = 1, PP = 1                                                                        </t>
  </si>
  <si>
    <t>KKK/2024/028</t>
  </si>
  <si>
    <t xml:space="preserve">ASI = 2                                                                                                           </t>
  </si>
  <si>
    <t>KKK/2024/030</t>
  </si>
  <si>
    <t xml:space="preserve">PP = 1                                                                                                         </t>
  </si>
  <si>
    <t>KKK/2024/031</t>
  </si>
  <si>
    <t xml:space="preserve">WNP = 01 NO. (unstandard tf's)                                                                                        </t>
  </si>
  <si>
    <t>KKK/2024/025</t>
  </si>
  <si>
    <t xml:space="preserve">ARD = 2, SIC = 1, EPS = 2, PTEL = 1, JB = 3, BALAJI = 1 </t>
  </si>
  <si>
    <t>KKK/2024/033</t>
  </si>
  <si>
    <t xml:space="preserve">MRN = 1, PME = 1, TA = 1, WNP = 2, JB = 1, HRP = 1                  </t>
  </si>
  <si>
    <t>KKK/2024/034</t>
  </si>
  <si>
    <t xml:space="preserve">SAPA = 1, WNP = 1, PME = 2                                                              </t>
  </si>
  <si>
    <t>KKK/2024/035</t>
  </si>
  <si>
    <t xml:space="preserve">JB = 2                                                                                                           </t>
  </si>
  <si>
    <t>KKK/2024/027</t>
  </si>
  <si>
    <t xml:space="preserve">6.3 KVA                   </t>
  </si>
  <si>
    <t xml:space="preserve">WNP = 10 NO.  (unstandard tf's)                                                                     </t>
  </si>
  <si>
    <t>KKK/2024/029</t>
  </si>
  <si>
    <t xml:space="preserve">WNP = 9 NO.  (unstandard tf's)                                                                     </t>
  </si>
  <si>
    <t>KKK/2024/032</t>
  </si>
  <si>
    <t xml:space="preserve">16 KVA                    </t>
  </si>
  <si>
    <t xml:space="preserve">WNP = 2 NO.  (unstandard tf's)                                                                     </t>
  </si>
  <si>
    <t>KKK/2024/036</t>
  </si>
  <si>
    <t xml:space="preserve">MANU = 1, NUCON = 1                                                  </t>
  </si>
  <si>
    <t xml:space="preserve">10 KVA                </t>
  </si>
  <si>
    <t>ME LAB BATHINDA Electronic Meter Scrap/E-Waste)</t>
  </si>
  <si>
    <t>ME LAB MOGA Electronic Meter Scrap/E-Waste)</t>
  </si>
  <si>
    <t>ME LAB SHRI MUKTSAR SAHIB Electronic Meter Scrap/E-Waste)</t>
  </si>
  <si>
    <t>Lot No. N-12</t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</si>
  <si>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</si>
  <si>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</si>
  <si>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</si>
  <si>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</si>
  <si>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</si>
  <si>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</si>
  <si>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</si>
  <si>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</si>
  <si>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</si>
  <si>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</si>
  <si>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</si>
  <si>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</si>
  <si>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</si>
  <si>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</si>
  <si>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</si>
  <si>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</si>
  <si>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</si>
  <si>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</si>
  <si>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Lot no. D12</t>
  </si>
  <si>
    <t>SICL-1,STAR-1</t>
  </si>
  <si>
    <t>JB-1,NUCON-1,TA-1</t>
  </si>
  <si>
    <t>IACL-1</t>
  </si>
  <si>
    <t>NUCON-1</t>
  </si>
  <si>
    <t>WNP-18 (unstandard tf"s)</t>
  </si>
  <si>
    <t>WNP-1 (unstandard tf"s)</t>
  </si>
  <si>
    <t>WNP-3 (unstandard tf"s)</t>
  </si>
  <si>
    <t>DURGA-7</t>
  </si>
  <si>
    <t>SONI-15</t>
  </si>
  <si>
    <t>Lot no. E - 22</t>
  </si>
  <si>
    <t>Lot no. E - 24</t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</si>
  <si>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</si>
  <si>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</si>
  <si>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</si>
  <si>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</si>
  <si>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NPC-1,</t>
  </si>
  <si>
    <t>HR-2, SHIVALIK-1</t>
  </si>
  <si>
    <t>ELECTORA-1</t>
  </si>
  <si>
    <t>BGL-1</t>
  </si>
  <si>
    <t>WNP-14  (unstandard tf's)</t>
  </si>
  <si>
    <t>WNP-3  (unstandard tf's)</t>
  </si>
  <si>
    <t>SARAF-1,DAUSA-1,PTEL-1</t>
  </si>
  <si>
    <t>DTPL-1,PP-4,MRN-1,PTEL-2,HR POWER-1,SRI KRISHNA-1,ARD-1</t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</si>
  <si>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</si>
  <si>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SICL-1, PTEL-1, MCPL-1, PP-1</t>
  </si>
  <si>
    <t>DTPL-3, JB-2, MCPL-2, SCL-1, KISSAN-1, PTEL-2, HRP-1</t>
  </si>
  <si>
    <t>NPC-1</t>
  </si>
  <si>
    <t>MARSON-1, PTEL-9, NUCON-7, SARAF-1, TA-2 SICL-3, NPC-1, SAPA-1</t>
  </si>
  <si>
    <t>446/1</t>
  </si>
  <si>
    <t>UP-1, SICL-4, WESTEN-1, JB-1, SARAF-2, PTEL-1, NUCON-5, MCPL-2, TA-2, PME-3, BGL-1, PP-1, S.SHAKTI-1</t>
  </si>
  <si>
    <t>446/2</t>
  </si>
  <si>
    <t>SICL-2, PME-1, NUCON-1, NPC-1, SAPA-1, ALFA-1, SARAF-1</t>
  </si>
  <si>
    <t>PME-2, JBK-1, JR-1</t>
  </si>
  <si>
    <t>KISSAN-1 (unstandard tf's)</t>
  </si>
  <si>
    <r>
      <t xml:space="preserve">Lot No. C 35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</si>
  <si>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t xml:space="preserve">MS-1,SARAF-1,NUCON-1,PPI-2,HR-1,JB-2,NBG-1             </t>
  </si>
  <si>
    <r>
      <t xml:space="preserve">Lot No. C 36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</si>
  <si>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t>JB=2,SIC=1,MRN=1</t>
  </si>
  <si>
    <t>JB=3,ECN=1,SEF=1,PTEL=1</t>
  </si>
  <si>
    <t>RRN=1</t>
  </si>
  <si>
    <t xml:space="preserve">JB=2     </t>
  </si>
  <si>
    <t>PME=1</t>
  </si>
  <si>
    <t>MRN=2,JB=3,SEN=1</t>
  </si>
  <si>
    <t>JB=1,TEL=1,MRN=1,BGL=1,ALFA=1,SIC=1,NPC=1</t>
  </si>
  <si>
    <t>UBE=1</t>
  </si>
  <si>
    <r>
      <t xml:space="preserve">Lot No. C 37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ROPAR</t>
    </r>
  </si>
  <si>
    <t xml:space="preserve">JB =6,NPC=1,MRN=1  </t>
  </si>
  <si>
    <t>200 KVA (AMORPHOUS CORE)</t>
  </si>
  <si>
    <t>JB=1</t>
  </si>
  <si>
    <t>TA-2, ALFA-1, PTEL-8, DANISH-1, SAPA-1, JR-1, MCPL-2, JB-1, PP-1, S.SHAKTI-1, SICL-1, UTTAM-1, SARAF-4</t>
  </si>
  <si>
    <r>
      <t xml:space="preserve">Lot No. C 38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</si>
  <si>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KKK/2024/039</t>
  </si>
  <si>
    <t xml:space="preserve">SHK = 5, DTPL = 3, PP = 3, SIC = 2, ASI = 1, MUSKAN = 1, JR = 2, JB = 1, SEF = 1                                                                                    </t>
  </si>
  <si>
    <t>KKK/2024/044</t>
  </si>
  <si>
    <t xml:space="preserve">PTEL = 2, DTPL = 1, TA = 1, SHK = 1, SIC = 1, MCPL = 1               </t>
  </si>
  <si>
    <t>KKK/2024/045</t>
  </si>
  <si>
    <t xml:space="preserve">DTPL = 1                                                                                                                </t>
  </si>
  <si>
    <t>KKK/2024/046</t>
  </si>
  <si>
    <t xml:space="preserve">MRN = 1                                                                                                                 </t>
  </si>
  <si>
    <t>KKK/2024/042</t>
  </si>
  <si>
    <t xml:space="preserve">WNP = 41NO.  (unstandard tf's)                                                                     </t>
  </si>
  <si>
    <t>KKK/2024/043</t>
  </si>
  <si>
    <t xml:space="preserve">JB = 6, EPS = 1, JR = 1                                                                    </t>
  </si>
  <si>
    <t>KKK/2024/037</t>
  </si>
  <si>
    <t xml:space="preserve">JINDAL = 1, NSL = 3, JR = 3, EPS = 1, JB = 3, NPC = 1, PP = 1, DTPL = 2, NBGL = 5                                                                  </t>
  </si>
  <si>
    <t>KKK/2024/038</t>
  </si>
  <si>
    <t xml:space="preserve">TA = 1, SEF = 1, WNP = 1, DTPL = 9, PP = 1, JB = 3,  HTT = 1, PTEL = 1                                                                                 </t>
  </si>
  <si>
    <t>KKK/2024/047</t>
  </si>
  <si>
    <t xml:space="preserve">NUCON = 1                                                                       </t>
  </si>
  <si>
    <t>KKK/2024/040</t>
  </si>
  <si>
    <t xml:space="preserve">WNP = 4 NO.  (unstandard tf's)                                                                     </t>
  </si>
  <si>
    <t>KKK/2024/041</t>
  </si>
  <si>
    <t xml:space="preserve">WNP = 12 NO.  (unstandard tf's)                                                                     </t>
  </si>
  <si>
    <t xml:space="preserve">10 KVA               </t>
  </si>
  <si>
    <t>WNP-17 (unstandard tf's)</t>
  </si>
  <si>
    <t>EA-3 /PTA-2024-25</t>
  </si>
  <si>
    <t>10.04.2024</t>
  </si>
  <si>
    <t>new</t>
  </si>
  <si>
    <t>Lot no. D13</t>
  </si>
  <si>
    <t>Lot no. D14</t>
  </si>
  <si>
    <t>Lot no. D15</t>
  </si>
  <si>
    <t>Tubelar pole scrap</t>
  </si>
  <si>
    <t>Lot no. G - 8</t>
  </si>
  <si>
    <t>Lot no. G - 10</t>
  </si>
  <si>
    <t>Lot No A-17</t>
  </si>
  <si>
    <t>CS Malout (.098 MT Intermingle)</t>
  </si>
  <si>
    <t>TRY Nabha</t>
  </si>
  <si>
    <t>S and T Bathinda</t>
  </si>
  <si>
    <t>Lot no. G - 11</t>
  </si>
  <si>
    <t>10/2024.</t>
  </si>
  <si>
    <t>11/2024.</t>
  </si>
  <si>
    <t>TA-2, NUCON-4, SKWAY-1</t>
  </si>
  <si>
    <t>13/2024.</t>
  </si>
  <si>
    <t>UP T/F-1, PTEL-1, JAYBEE-1</t>
  </si>
  <si>
    <t>JAYBEE-1, SARAF-1, NUCON-1, PACIFIC-1</t>
  </si>
  <si>
    <t>JA BEE-1</t>
  </si>
  <si>
    <t>12/2024.</t>
  </si>
  <si>
    <r>
      <t xml:space="preserve">Lot No. C 39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</si>
  <si>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 xml:space="preserve"> WNP=13 (unstandard tf's)</t>
  </si>
  <si>
    <t xml:space="preserve"> WNP=3 (unstandard tf's)</t>
  </si>
  <si>
    <t>21/24</t>
  </si>
  <si>
    <t>NUCON 1, SKSU 1, SICL 1</t>
  </si>
  <si>
    <t>22/24</t>
  </si>
  <si>
    <t>PP 1, DURABLE 1, JR 2, SARAF 1, UBE 1</t>
  </si>
  <si>
    <t>24/24</t>
  </si>
  <si>
    <t>JB 1, HITECH 1, NUCON 1</t>
  </si>
  <si>
    <t>23/24</t>
  </si>
  <si>
    <t>SICL 1, ECO 1, JB 2</t>
  </si>
  <si>
    <t>25/24</t>
  </si>
  <si>
    <t>ARDISON 1</t>
  </si>
  <si>
    <t>27/24</t>
  </si>
  <si>
    <t>JB 1</t>
  </si>
  <si>
    <t>29/24</t>
  </si>
  <si>
    <t>28/24</t>
  </si>
  <si>
    <t>26/24</t>
  </si>
  <si>
    <t>UBE 2, MANU POWER 1, NUCON 1, VIJAI 1</t>
  </si>
  <si>
    <t>30/24</t>
  </si>
  <si>
    <t>31/24</t>
  </si>
  <si>
    <t>63 KVA (amorphous core)</t>
  </si>
  <si>
    <t>NUCON-1 (AMORPHOUS CORE)</t>
  </si>
  <si>
    <t>JR 1, PP1 (unstandard tf's)</t>
  </si>
  <si>
    <t>JR 1,(unstandard tf's)</t>
  </si>
  <si>
    <t>SUSHIL-1,PP-1,SBI-1</t>
  </si>
  <si>
    <t>SHIVSHAKTI-1,SE-1,SICL-2,NUCON-1,DURABLE-1,TA-1</t>
  </si>
  <si>
    <t>NUCON-2,ELECTRA-1,ETM-1</t>
  </si>
  <si>
    <t>ALCON-2,JYOTI-1,KISSAN-1</t>
  </si>
  <si>
    <t>Lot no. Q-29</t>
  </si>
  <si>
    <t>Lot no. Q-31</t>
  </si>
  <si>
    <t>SUSHIL-2,AGGARWAL-1,NUCON-1,JM-2,PP-1,MS-3</t>
  </si>
  <si>
    <t>WNP-23,(unstandard tf's)</t>
  </si>
  <si>
    <t>WNP-2,(unstandard tf's)</t>
  </si>
  <si>
    <t>SHIVALIK-10, ECO-1</t>
  </si>
  <si>
    <t>SWASTIK-1, PSE-1</t>
  </si>
  <si>
    <t>NUCON/SONI-1, NUCON/JK-1, SWASTIK/A-3, DURGA/PTEL-1, DURGA/TA-1, STAR-1</t>
  </si>
  <si>
    <t>Lot no. D11</t>
  </si>
  <si>
    <t>CS Mohali  (.185 MT Intermingle)</t>
  </si>
  <si>
    <t>Lot no. D16</t>
  </si>
  <si>
    <t>Lot no. E - 20</t>
  </si>
  <si>
    <t>..185 mt im new</t>
  </si>
  <si>
    <t>ME LAB PATIALA Electronic Meter Scrap/E-Waste)</t>
  </si>
  <si>
    <t xml:space="preserve">NOTE : Before lifting of Transformers (From Lot no. C-1 to C-42 ), HT/LT copper winding coils of transformers shall be mutilated by the purchaser. </t>
  </si>
  <si>
    <t>Lot No A-18</t>
  </si>
  <si>
    <t>Lot no. Q-32</t>
  </si>
  <si>
    <t>.0117 im e</t>
  </si>
  <si>
    <t>CS Patiala (.048 MT Intermingle)</t>
  </si>
  <si>
    <t>Lot no. E - 26</t>
  </si>
  <si>
    <t>Lot no. E - 27</t>
  </si>
  <si>
    <t>U/S Typewriter</t>
  </si>
  <si>
    <t xml:space="preserve">U/S ceiling fan </t>
  </si>
  <si>
    <t>Lot no. E - 28</t>
  </si>
  <si>
    <r>
      <t xml:space="preserve">Lot No. C 40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</si>
  <si>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41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</si>
  <si>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42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</si>
  <si>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43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</si>
</sst>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  <numFmt numFmtId="192" formatCode="#,##0.000"/>
  </numFmts>
  <fonts count="9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17"/>
      <name val="Calibri"/>
      <family val="2"/>
    </font>
    <font>
      <sz val="12"/>
      <color indexed="17"/>
      <name val="Arial"/>
      <family val="2"/>
    </font>
    <font>
      <b/>
      <sz val="9"/>
      <color indexed="17"/>
      <name val="Arial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u val="single"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00B050"/>
      <name val="Calibri"/>
      <family val="2"/>
    </font>
    <font>
      <sz val="12"/>
      <color rgb="FF00B050"/>
      <name val="Arial"/>
      <family val="2"/>
    </font>
    <font>
      <b/>
      <sz val="9"/>
      <color rgb="FF00B05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0" fontId="7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top"/>
    </xf>
    <xf numFmtId="0" fontId="81" fillId="0" borderId="0" xfId="0" applyFont="1" applyAlignment="1">
      <alignment horizontal="center" vertical="top"/>
    </xf>
    <xf numFmtId="0" fontId="81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 vertical="top"/>
    </xf>
    <xf numFmtId="1" fontId="82" fillId="0" borderId="0" xfId="0" applyNumberFormat="1" applyFont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3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4" fontId="78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8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8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/>
    </xf>
    <xf numFmtId="184" fontId="83" fillId="0" borderId="21" xfId="0" applyNumberFormat="1" applyFont="1" applyFill="1" applyBorder="1" applyAlignment="1">
      <alignment horizontal="center"/>
    </xf>
    <xf numFmtId="0" fontId="83" fillId="0" borderId="16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9" fillId="0" borderId="16" xfId="0" applyFont="1" applyFill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6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8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left" vertical="top" wrapText="1"/>
    </xf>
    <xf numFmtId="184" fontId="78" fillId="0" borderId="22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8" fillId="0" borderId="13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0" fillId="0" borderId="13" xfId="0" applyFont="1" applyBorder="1" applyAlignment="1">
      <alignment/>
    </xf>
    <xf numFmtId="184" fontId="74" fillId="0" borderId="0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top" wrapText="1"/>
    </xf>
    <xf numFmtId="184" fontId="78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8" fillId="0" borderId="24" xfId="0" applyNumberFormat="1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top" wrapText="1"/>
    </xf>
    <xf numFmtId="2" fontId="83" fillId="0" borderId="0" xfId="0" applyNumberFormat="1" applyFont="1" applyFill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/>
    </xf>
    <xf numFmtId="184" fontId="83" fillId="0" borderId="15" xfId="0" applyNumberFormat="1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8" fillId="0" borderId="0" xfId="0" applyNumberFormat="1" applyFont="1" applyFill="1" applyBorder="1" applyAlignment="1">
      <alignment horizontal="center" vertical="center" wrapText="1"/>
    </xf>
    <xf numFmtId="184" fontId="78" fillId="0" borderId="25" xfId="0" applyNumberFormat="1" applyFont="1" applyFill="1" applyBorder="1" applyAlignment="1">
      <alignment horizontal="center" vertical="center" wrapText="1"/>
    </xf>
    <xf numFmtId="184" fontId="81" fillId="0" borderId="12" xfId="0" applyNumberFormat="1" applyFont="1" applyFill="1" applyBorder="1" applyAlignment="1">
      <alignment horizontal="center" vertical="center" wrapText="1"/>
    </xf>
    <xf numFmtId="1" fontId="83" fillId="0" borderId="16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184" fontId="78" fillId="0" borderId="16" xfId="0" applyNumberFormat="1" applyFont="1" applyFill="1" applyBorder="1" applyAlignment="1">
      <alignment horizontal="center" vertical="center" wrapText="1"/>
    </xf>
    <xf numFmtId="184" fontId="83" fillId="0" borderId="11" xfId="0" applyNumberFormat="1" applyFont="1" applyFill="1" applyBorder="1" applyAlignment="1">
      <alignment horizontal="center"/>
    </xf>
    <xf numFmtId="184" fontId="78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7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83" fillId="0" borderId="13" xfId="57" applyFont="1" applyFill="1" applyBorder="1" applyAlignment="1">
      <alignment horizontal="center" vertical="center"/>
      <protection/>
    </xf>
    <xf numFmtId="0" fontId="78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184" fontId="83" fillId="0" borderId="13" xfId="0" applyNumberFormat="1" applyFont="1" applyFill="1" applyBorder="1" applyAlignment="1">
      <alignment horizontal="center" vertical="top" wrapText="1"/>
    </xf>
    <xf numFmtId="184" fontId="80" fillId="0" borderId="13" xfId="0" applyNumberFormat="1" applyFont="1" applyBorder="1" applyAlignment="1">
      <alignment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4" fontId="90" fillId="0" borderId="1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9" fillId="32" borderId="13" xfId="58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9" fillId="32" borderId="20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3" fillId="32" borderId="13" xfId="0" applyFont="1" applyFill="1" applyBorder="1" applyAlignment="1">
      <alignment horizontal="center" vertical="center" wrapText="1"/>
    </xf>
    <xf numFmtId="0" fontId="83" fillId="32" borderId="13" xfId="0" applyFont="1" applyFill="1" applyBorder="1" applyAlignment="1">
      <alignment horizontal="center" vertical="center"/>
    </xf>
    <xf numFmtId="0" fontId="83" fillId="32" borderId="20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2" borderId="17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top"/>
    </xf>
    <xf numFmtId="0" fontId="91" fillId="0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top" wrapText="1"/>
    </xf>
    <xf numFmtId="0" fontId="80" fillId="0" borderId="18" xfId="0" applyFont="1" applyBorder="1" applyAlignment="1">
      <alignment/>
    </xf>
    <xf numFmtId="0" fontId="78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184" fontId="9" fillId="0" borderId="12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3" fillId="0" borderId="14" xfId="0" applyFont="1" applyFill="1" applyBorder="1" applyAlignment="1">
      <alignment horizontal="center"/>
    </xf>
    <xf numFmtId="184" fontId="83" fillId="0" borderId="12" xfId="0" applyNumberFormat="1" applyFont="1" applyFill="1" applyBorder="1" applyAlignment="1">
      <alignment horizontal="center" vertical="center" wrapText="1"/>
    </xf>
    <xf numFmtId="1" fontId="83" fillId="0" borderId="15" xfId="0" applyNumberFormat="1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top" wrapText="1"/>
    </xf>
    <xf numFmtId="184" fontId="83" fillId="0" borderId="20" xfId="0" applyNumberFormat="1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wrapText="1"/>
    </xf>
    <xf numFmtId="0" fontId="93" fillId="0" borderId="13" xfId="0" applyFont="1" applyBorder="1" applyAlignment="1">
      <alignment horizontal="center"/>
    </xf>
    <xf numFmtId="0" fontId="83" fillId="0" borderId="20" xfId="0" applyFont="1" applyFill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185" fontId="78" fillId="0" borderId="13" xfId="0" applyNumberFormat="1" applyFont="1" applyFill="1" applyBorder="1" applyAlignment="1">
      <alignment horizontal="right" vertical="center" wrapText="1"/>
    </xf>
    <xf numFmtId="185" fontId="83" fillId="0" borderId="13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top" wrapText="1"/>
    </xf>
    <xf numFmtId="0" fontId="95" fillId="33" borderId="13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184" fontId="78" fillId="0" borderId="0" xfId="0" applyNumberFormat="1" applyFont="1" applyFill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 wrapText="1"/>
    </xf>
    <xf numFmtId="184" fontId="83" fillId="0" borderId="21" xfId="0" applyNumberFormat="1" applyFont="1" applyFill="1" applyBorder="1" applyAlignment="1">
      <alignment horizontal="center" vertical="center" wrapText="1"/>
    </xf>
    <xf numFmtId="184" fontId="83" fillId="0" borderId="11" xfId="0" applyNumberFormat="1" applyFont="1" applyFill="1" applyBorder="1" applyAlignment="1">
      <alignment horizontal="center" vertical="center" wrapText="1"/>
    </xf>
    <xf numFmtId="2" fontId="83" fillId="0" borderId="16" xfId="0" applyNumberFormat="1" applyFont="1" applyFill="1" applyBorder="1" applyAlignment="1">
      <alignment horizontal="center" vertical="center" wrapText="1"/>
    </xf>
    <xf numFmtId="184" fontId="83" fillId="0" borderId="20" xfId="0" applyNumberFormat="1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center" wrapText="1"/>
    </xf>
    <xf numFmtId="184" fontId="83" fillId="0" borderId="16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top" wrapText="1"/>
    </xf>
    <xf numFmtId="0" fontId="79" fillId="0" borderId="16" xfId="0" applyFont="1" applyFill="1" applyBorder="1" applyAlignment="1">
      <alignment horizontal="left" vertical="top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top" wrapText="1"/>
    </xf>
    <xf numFmtId="184" fontId="83" fillId="0" borderId="15" xfId="0" applyNumberFormat="1" applyFont="1" applyFill="1" applyBorder="1" applyAlignment="1">
      <alignment horizontal="center" vertical="center" wrapText="1"/>
    </xf>
    <xf numFmtId="0" fontId="83" fillId="0" borderId="13" xfId="57" applyFont="1" applyFill="1" applyBorder="1" applyAlignment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84" fontId="83" fillId="0" borderId="16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justify" vertical="top" wrapText="1"/>
    </xf>
    <xf numFmtId="0" fontId="79" fillId="0" borderId="16" xfId="0" applyFont="1" applyFill="1" applyBorder="1" applyAlignment="1">
      <alignment horizontal="justify" vertical="top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top" wrapText="1"/>
    </xf>
    <xf numFmtId="0" fontId="79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7" fillId="0" borderId="15" xfId="0" applyFont="1" applyFill="1" applyBorder="1" applyAlignment="1">
      <alignment horizontal="left" wrapText="1"/>
    </xf>
    <xf numFmtId="0" fontId="77" fillId="0" borderId="16" xfId="0" applyFont="1" applyFill="1" applyBorder="1" applyAlignment="1">
      <alignment horizontal="left" wrapText="1"/>
    </xf>
    <xf numFmtId="184" fontId="9" fillId="0" borderId="13" xfId="0" applyNumberFormat="1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9" fillId="0" borderId="15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center"/>
    </xf>
    <xf numFmtId="0" fontId="79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justify" vertical="top" wrapText="1"/>
    </xf>
    <xf numFmtId="0" fontId="79" fillId="0" borderId="21" xfId="0" applyFont="1" applyFill="1" applyBorder="1" applyAlignment="1">
      <alignment horizontal="justify" vertical="top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77" fillId="0" borderId="15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left" vertical="top" wrapText="1"/>
    </xf>
    <xf numFmtId="0" fontId="88" fillId="0" borderId="12" xfId="0" applyFont="1" applyFill="1" applyBorder="1" applyAlignment="1">
      <alignment horizontal="center" vertical="top" wrapText="1"/>
    </xf>
    <xf numFmtId="0" fontId="88" fillId="0" borderId="19" xfId="0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top" wrapText="1"/>
    </xf>
    <xf numFmtId="0" fontId="78" fillId="0" borderId="30" xfId="0" applyFont="1" applyFill="1" applyBorder="1" applyAlignment="1">
      <alignment horizontal="center" vertical="top" wrapText="1"/>
    </xf>
    <xf numFmtId="0" fontId="78" fillId="0" borderId="31" xfId="0" applyFont="1" applyFill="1" applyBorder="1" applyAlignment="1">
      <alignment horizontal="center" vertical="top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top" wrapText="1"/>
    </xf>
    <xf numFmtId="0" fontId="78" fillId="0" borderId="32" xfId="0" applyFont="1" applyFill="1" applyBorder="1" applyAlignment="1">
      <alignment horizontal="center" vertical="top" wrapText="1"/>
    </xf>
    <xf numFmtId="0" fontId="78" fillId="0" borderId="3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7" fillId="0" borderId="34" xfId="0" applyFont="1" applyFill="1" applyBorder="1" applyAlignment="1">
      <alignment horizontal="center" vertical="top" wrapText="1"/>
    </xf>
    <xf numFmtId="0" fontId="77" fillId="0" borderId="35" xfId="0" applyFont="1" applyFill="1" applyBorder="1" applyAlignment="1">
      <alignment horizontal="center" vertical="top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84" fontId="83" fillId="0" borderId="1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left" vertical="center" wrapText="1"/>
    </xf>
    <xf numFmtId="184" fontId="83" fillId="0" borderId="14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8"/>
  <sheetViews>
    <sheetView tabSelected="1" view="pageBreakPreview" zoomScale="90" zoomScaleNormal="70" zoomScaleSheetLayoutView="90" zoomScalePageLayoutView="70" workbookViewId="0" topLeftCell="A1">
      <selection activeCell="A812" sqref="A812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31.8515625" style="2" customWidth="1"/>
    <col min="6" max="6" width="9.28125" style="1" hidden="1" customWidth="1"/>
    <col min="7" max="7" width="60.8515625" style="1" hidden="1" customWidth="1"/>
    <col min="8" max="8" width="131.57421875" style="93" customWidth="1"/>
    <col min="9" max="16" width="9.140625" style="1" hidden="1" customWidth="1"/>
    <col min="17" max="17" width="28.140625" style="1" hidden="1" customWidth="1"/>
    <col min="18" max="18" width="34.8515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83" t="s">
        <v>68</v>
      </c>
      <c r="B1" s="384"/>
      <c r="C1" s="384"/>
      <c r="D1" s="384"/>
      <c r="E1" s="384"/>
    </row>
    <row r="2" spans="1:4" ht="19.5" customHeight="1">
      <c r="A2" s="385" t="s">
        <v>9</v>
      </c>
      <c r="B2" s="386"/>
      <c r="C2" s="386"/>
      <c r="D2" s="4" t="s">
        <v>721</v>
      </c>
    </row>
    <row r="3" spans="1:4" ht="16.5" customHeight="1">
      <c r="A3" s="385" t="s">
        <v>10</v>
      </c>
      <c r="B3" s="386"/>
      <c r="C3" s="386"/>
      <c r="D3" s="4" t="s">
        <v>722</v>
      </c>
    </row>
    <row r="4" spans="1:5" ht="31.5" customHeight="1">
      <c r="A4" s="359" t="s">
        <v>222</v>
      </c>
      <c r="B4" s="360"/>
      <c r="C4" s="360"/>
      <c r="D4" s="360"/>
      <c r="E4" s="360"/>
    </row>
    <row r="5" spans="1:6" ht="19.5" customHeight="1">
      <c r="A5" s="387" t="s">
        <v>0</v>
      </c>
      <c r="B5" s="388"/>
      <c r="C5" s="388"/>
      <c r="D5" s="388"/>
      <c r="E5" s="233" t="s">
        <v>7</v>
      </c>
      <c r="F5" s="112"/>
    </row>
    <row r="6" spans="1:8" ht="17.25" customHeight="1">
      <c r="A6" s="331" t="s">
        <v>70</v>
      </c>
      <c r="B6" s="332"/>
      <c r="C6" s="381" t="s">
        <v>138</v>
      </c>
      <c r="D6" s="381"/>
      <c r="E6" s="316">
        <v>6.771</v>
      </c>
      <c r="F6" s="1">
        <v>5.474</v>
      </c>
      <c r="H6" s="88" t="str">
        <f>CONCATENATE("Aluminium Conductor Steel Reinforced scrap, Lying at ",C6,". Quantity in MT - ",E6,)</f>
        <v>Aluminium Conductor Steel Reinforced scrap, Lying at Outlet store Shri Muktsar sahib. Quantity in MT - 6.771</v>
      </c>
    </row>
    <row r="7" spans="1:8" ht="17.25" customHeight="1">
      <c r="A7" s="331" t="s">
        <v>110</v>
      </c>
      <c r="B7" s="332"/>
      <c r="C7" s="381" t="s">
        <v>191</v>
      </c>
      <c r="D7" s="381"/>
      <c r="E7" s="316">
        <v>8.8</v>
      </c>
      <c r="F7" s="112">
        <v>7.579</v>
      </c>
      <c r="H7" s="88" t="str">
        <f aca="true" t="shared" si="0" ref="H7:H23">CONCATENATE("Aluminium Conductor Steel Reinforced scrap, Lying at ",C7,". Quantity in MT - ",E7,)</f>
        <v>Aluminium Conductor Steel Reinforced scrap, Lying at CS Kotkapura  (.237 MT Intermingle). Quantity in MT - 8.8</v>
      </c>
    </row>
    <row r="8" spans="1:8" ht="17.25" customHeight="1">
      <c r="A8" s="331" t="s">
        <v>154</v>
      </c>
      <c r="B8" s="332"/>
      <c r="C8" s="381" t="s">
        <v>246</v>
      </c>
      <c r="D8" s="381"/>
      <c r="E8" s="316">
        <v>7.208</v>
      </c>
      <c r="F8" s="1">
        <v>5.81</v>
      </c>
      <c r="H8" s="88" t="str">
        <f t="shared" si="0"/>
        <v>Aluminium Conductor Steel Reinforced scrap, Lying at Outlet store Fazilka. Quantity in MT - 7.208</v>
      </c>
    </row>
    <row r="9" spans="1:8" ht="17.25" customHeight="1">
      <c r="A9" s="331" t="s">
        <v>169</v>
      </c>
      <c r="B9" s="332"/>
      <c r="C9" s="396" t="s">
        <v>593</v>
      </c>
      <c r="D9" s="396"/>
      <c r="E9" s="279">
        <v>7.649</v>
      </c>
      <c r="F9" s="1">
        <v>6.849</v>
      </c>
      <c r="H9" s="88" t="str">
        <f t="shared" si="0"/>
        <v>Aluminium Conductor Steel Reinforced scrap, Lying at Outlet store Bhagta Bhai Ka (.305 MT Intermingle). Quantity in MT - 7.649</v>
      </c>
    </row>
    <row r="10" spans="1:8" ht="17.25" customHeight="1">
      <c r="A10" s="331" t="s">
        <v>155</v>
      </c>
      <c r="B10" s="332"/>
      <c r="C10" s="381" t="s">
        <v>172</v>
      </c>
      <c r="D10" s="381"/>
      <c r="E10" s="316">
        <v>6.252</v>
      </c>
      <c r="F10" s="1">
        <v>5.702</v>
      </c>
      <c r="H10" s="88" t="str">
        <f t="shared" si="0"/>
        <v>Aluminium Conductor Steel Reinforced scrap, Lying at Outlet store Patran. Quantity in MT - 6.252</v>
      </c>
    </row>
    <row r="11" spans="1:8" ht="17.25" customHeight="1">
      <c r="A11" s="331" t="s">
        <v>171</v>
      </c>
      <c r="B11" s="332"/>
      <c r="C11" s="381" t="s">
        <v>173</v>
      </c>
      <c r="D11" s="381"/>
      <c r="E11" s="316">
        <v>9.29</v>
      </c>
      <c r="F11" s="1">
        <v>7.058</v>
      </c>
      <c r="H11" s="88" t="str">
        <f t="shared" si="0"/>
        <v>Aluminium Conductor Steel Reinforced scrap, Lying at Outlet store Barnala. Quantity in MT - 9.29</v>
      </c>
    </row>
    <row r="12" spans="1:8" ht="17.25" customHeight="1">
      <c r="A12" s="331" t="s">
        <v>156</v>
      </c>
      <c r="B12" s="332"/>
      <c r="C12" s="396" t="s">
        <v>250</v>
      </c>
      <c r="D12" s="396"/>
      <c r="E12" s="279">
        <v>10.181</v>
      </c>
      <c r="F12" s="112">
        <v>9</v>
      </c>
      <c r="H12" s="88" t="str">
        <f t="shared" si="0"/>
        <v>Aluminium Conductor Steel Reinforced scrap, Lying at Outlet store Moga. Quantity in MT - 10.181</v>
      </c>
    </row>
    <row r="13" spans="1:8" ht="17.25" customHeight="1">
      <c r="A13" s="331" t="s">
        <v>192</v>
      </c>
      <c r="B13" s="332"/>
      <c r="C13" s="381" t="s">
        <v>330</v>
      </c>
      <c r="D13" s="381"/>
      <c r="E13" s="316">
        <v>9.964</v>
      </c>
      <c r="F13" s="112">
        <v>6.931</v>
      </c>
      <c r="H13" s="88" t="str">
        <f t="shared" si="0"/>
        <v>Aluminium Conductor Steel Reinforced scrap, Lying at CS Ferozepur (.015 MT Intermingle). Quantity in MT - 9.964</v>
      </c>
    </row>
    <row r="14" spans="1:8" ht="17.25" customHeight="1">
      <c r="A14" s="331" t="s">
        <v>174</v>
      </c>
      <c r="B14" s="332"/>
      <c r="C14" s="381" t="s">
        <v>220</v>
      </c>
      <c r="D14" s="382"/>
      <c r="E14" s="316">
        <v>3.188</v>
      </c>
      <c r="F14" s="112">
        <v>1.748</v>
      </c>
      <c r="H14" s="88" t="str">
        <f t="shared" si="0"/>
        <v>Aluminium Conductor Steel Reinforced scrap, Lying at Outlet store Rajpura. Quantity in MT - 3.188</v>
      </c>
    </row>
    <row r="15" spans="1:8" ht="17.25" customHeight="1">
      <c r="A15" s="331" t="s">
        <v>175</v>
      </c>
      <c r="B15" s="332"/>
      <c r="C15" s="381" t="s">
        <v>75</v>
      </c>
      <c r="D15" s="382"/>
      <c r="E15" s="316">
        <v>6.854</v>
      </c>
      <c r="F15" s="112">
        <v>4.754</v>
      </c>
      <c r="H15" s="88" t="str">
        <f t="shared" si="0"/>
        <v>Aluminium Conductor Steel Reinforced scrap, Lying at CS Sangrur. Quantity in MT - 6.854</v>
      </c>
    </row>
    <row r="16" spans="1:8" ht="17.25" customHeight="1">
      <c r="A16" s="331" t="s">
        <v>194</v>
      </c>
      <c r="B16" s="332"/>
      <c r="C16" s="381" t="s">
        <v>490</v>
      </c>
      <c r="D16" s="382"/>
      <c r="E16" s="316">
        <v>1.389</v>
      </c>
      <c r="F16" s="112">
        <v>0.762</v>
      </c>
      <c r="H16" s="88" t="str">
        <f t="shared" si="0"/>
        <v>Aluminium Conductor Steel Reinforced scrap, Lying at Outlet store Nabha. Quantity in MT - 1.389</v>
      </c>
    </row>
    <row r="17" spans="1:8" ht="17.25" customHeight="1">
      <c r="A17" s="331" t="s">
        <v>251</v>
      </c>
      <c r="B17" s="332"/>
      <c r="C17" s="381" t="s">
        <v>177</v>
      </c>
      <c r="D17" s="382"/>
      <c r="E17" s="316">
        <v>11.473</v>
      </c>
      <c r="F17" s="112">
        <v>7.865</v>
      </c>
      <c r="H17" s="88" t="str">
        <f t="shared" si="0"/>
        <v>Aluminium Conductor Steel Reinforced scrap, Lying at Outlet store Mansa. Quantity in MT - 11.473</v>
      </c>
    </row>
    <row r="18" spans="1:8" ht="17.25" customHeight="1">
      <c r="A18" s="331" t="s">
        <v>284</v>
      </c>
      <c r="B18" s="332"/>
      <c r="C18" s="381" t="s">
        <v>781</v>
      </c>
      <c r="D18" s="382"/>
      <c r="E18" s="316">
        <v>6.1</v>
      </c>
      <c r="F18" s="112">
        <v>3.04</v>
      </c>
      <c r="G18" s="1" t="s">
        <v>784</v>
      </c>
      <c r="H18" s="88" t="str">
        <f t="shared" si="0"/>
        <v>Aluminium Conductor Steel Reinforced scrap, Lying at CS Mohali  (.185 MT Intermingle). Quantity in MT - 6.1</v>
      </c>
    </row>
    <row r="19" spans="1:8" ht="17.25" customHeight="1">
      <c r="A19" s="331" t="s">
        <v>285</v>
      </c>
      <c r="B19" s="332"/>
      <c r="C19" s="381" t="s">
        <v>170</v>
      </c>
      <c r="D19" s="381"/>
      <c r="E19" s="316">
        <v>2.47</v>
      </c>
      <c r="F19" s="112">
        <v>1.643</v>
      </c>
      <c r="H19" s="88" t="str">
        <f t="shared" si="0"/>
        <v>Aluminium Conductor Steel Reinforced scrap, Lying at Outlet store Malerkotla. Quantity in MT - 2.47</v>
      </c>
    </row>
    <row r="20" spans="1:8" ht="17.25" customHeight="1">
      <c r="A20" s="331" t="s">
        <v>287</v>
      </c>
      <c r="B20" s="332"/>
      <c r="C20" s="381" t="s">
        <v>176</v>
      </c>
      <c r="D20" s="381"/>
      <c r="E20" s="316">
        <v>2.259</v>
      </c>
      <c r="F20" s="112">
        <v>0.766</v>
      </c>
      <c r="H20" s="88" t="str">
        <f t="shared" si="0"/>
        <v>Aluminium Conductor Steel Reinforced scrap, Lying at Outlet store Ropar. Quantity in MT - 2.259</v>
      </c>
    </row>
    <row r="21" spans="1:8" ht="17.25" customHeight="1">
      <c r="A21" s="331" t="s">
        <v>288</v>
      </c>
      <c r="B21" s="332"/>
      <c r="C21" s="381" t="s">
        <v>790</v>
      </c>
      <c r="D21" s="382"/>
      <c r="E21" s="316">
        <v>4.478</v>
      </c>
      <c r="F21" s="112">
        <v>2.128</v>
      </c>
      <c r="G21" s="1" t="s">
        <v>789</v>
      </c>
      <c r="H21" s="88" t="str">
        <f t="shared" si="0"/>
        <v>Aluminium Conductor Steel Reinforced scrap, Lying at CS Patiala (.048 MT Intermingle). Quantity in MT - 4.478</v>
      </c>
    </row>
    <row r="22" spans="1:8" ht="17.25" customHeight="1">
      <c r="A22" s="331" t="s">
        <v>730</v>
      </c>
      <c r="B22" s="332"/>
      <c r="C22" s="395" t="s">
        <v>731</v>
      </c>
      <c r="D22" s="395"/>
      <c r="E22" s="279">
        <v>2.629</v>
      </c>
      <c r="F22" s="112" t="s">
        <v>723</v>
      </c>
      <c r="H22" s="88" t="str">
        <f t="shared" si="0"/>
        <v>Aluminium Conductor Steel Reinforced scrap, Lying at CS Malout (.098 MT Intermingle). Quantity in MT - 2.629</v>
      </c>
    </row>
    <row r="23" spans="1:8" ht="17.25" customHeight="1" thickBot="1">
      <c r="A23" s="331" t="s">
        <v>787</v>
      </c>
      <c r="B23" s="332"/>
      <c r="C23" s="381" t="s">
        <v>59</v>
      </c>
      <c r="D23" s="381"/>
      <c r="E23" s="316">
        <v>2.994</v>
      </c>
      <c r="F23" s="112" t="s">
        <v>723</v>
      </c>
      <c r="H23" s="88" t="str">
        <f t="shared" si="0"/>
        <v>Aluminium Conductor Steel Reinforced scrap, Lying at CS Bathinda. Quantity in MT - 2.994</v>
      </c>
    </row>
    <row r="24" spans="1:5" ht="17.25" customHeight="1" thickBot="1">
      <c r="A24" s="398" t="s">
        <v>109</v>
      </c>
      <c r="B24" s="399"/>
      <c r="C24" s="397"/>
      <c r="D24" s="397"/>
      <c r="E24" s="115">
        <f>SUM(E6:E23)</f>
        <v>109.949</v>
      </c>
    </row>
    <row r="25" spans="1:5" ht="17.25" customHeight="1">
      <c r="A25" s="129"/>
      <c r="B25" s="129"/>
      <c r="C25" s="323"/>
      <c r="D25" s="323"/>
      <c r="E25" s="130"/>
    </row>
    <row r="26" spans="1:5" ht="17.25" customHeight="1">
      <c r="A26" s="400" t="s">
        <v>311</v>
      </c>
      <c r="B26" s="401"/>
      <c r="C26" s="401"/>
      <c r="D26" s="401"/>
      <c r="E26" s="233" t="s">
        <v>7</v>
      </c>
    </row>
    <row r="27" spans="1:8" ht="17.25" customHeight="1">
      <c r="A27" s="340" t="s">
        <v>312</v>
      </c>
      <c r="B27" s="340"/>
      <c r="C27" s="340" t="s">
        <v>250</v>
      </c>
      <c r="D27" s="340"/>
      <c r="E27" s="70">
        <v>0.972</v>
      </c>
      <c r="H27" s="88" t="str">
        <f>CONCATENATE("LT ABC Cable scrap without insulation, Lying at ",C27,". Quantity in MT - ",E27,)</f>
        <v>LT ABC Cable scrap without insulation, Lying at Outlet store Moga. Quantity in MT - 0.972</v>
      </c>
    </row>
    <row r="28" spans="1:8" ht="17.25" customHeight="1" thickBot="1">
      <c r="A28" s="341" t="s">
        <v>323</v>
      </c>
      <c r="B28" s="342"/>
      <c r="C28" s="382" t="s">
        <v>220</v>
      </c>
      <c r="D28" s="391"/>
      <c r="E28" s="307">
        <v>1.183</v>
      </c>
      <c r="F28" s="1">
        <v>1.128</v>
      </c>
      <c r="H28" s="88" t="str">
        <f>CONCATENATE("LT ABC Cable scrap without insulation, Lying at ",C28,". Quantity in MT - ",E28,)</f>
        <v>LT ABC Cable scrap without insulation, Lying at Outlet store Rajpura. Quantity in MT - 1.183</v>
      </c>
    </row>
    <row r="29" spans="1:5" ht="17.25" customHeight="1" thickBot="1">
      <c r="A29" s="393" t="s">
        <v>109</v>
      </c>
      <c r="B29" s="394"/>
      <c r="C29" s="392"/>
      <c r="D29" s="392"/>
      <c r="E29" s="138">
        <f>E27+E28</f>
        <v>2.1550000000000002</v>
      </c>
    </row>
    <row r="30" spans="1:5" ht="17.25" customHeight="1">
      <c r="A30" s="113"/>
      <c r="B30" s="113"/>
      <c r="C30" s="114"/>
      <c r="D30" s="389"/>
      <c r="E30" s="390"/>
    </row>
    <row r="31" spans="1:5" ht="17.25" customHeight="1">
      <c r="A31" s="387" t="s">
        <v>12</v>
      </c>
      <c r="B31" s="388"/>
      <c r="C31" s="388"/>
      <c r="D31" s="388"/>
      <c r="E31" s="233" t="s">
        <v>7</v>
      </c>
    </row>
    <row r="32" spans="1:8" ht="17.25" customHeight="1">
      <c r="A32" s="331" t="s">
        <v>69</v>
      </c>
      <c r="B32" s="332"/>
      <c r="C32" s="340" t="s">
        <v>132</v>
      </c>
      <c r="D32" s="340"/>
      <c r="E32" s="70">
        <v>10</v>
      </c>
      <c r="H32" s="88" t="str">
        <f aca="true" t="shared" si="1" ref="H32:H47">CONCATENATE("Damaged Distribution Transformer's HT/LT Aluminium coils scrap with insulation, Lying at ",C32,". Quantity in MT - ",E32,)</f>
        <v>Damaged Distribution Transformer's HT/LT Aluminium coils scrap with insulation, Lying at TRY Patran. Quantity in MT - 10</v>
      </c>
    </row>
    <row r="33" spans="1:8" ht="17.25" customHeight="1">
      <c r="A33" s="331" t="s">
        <v>118</v>
      </c>
      <c r="B33" s="332"/>
      <c r="C33" s="381" t="s">
        <v>234</v>
      </c>
      <c r="D33" s="381"/>
      <c r="E33" s="199">
        <v>12.84</v>
      </c>
      <c r="F33" s="1">
        <v>10</v>
      </c>
      <c r="H33" s="88" t="str">
        <f t="shared" si="1"/>
        <v>Damaged Distribution Transformer's HT/LT Aluminium coils scrap with insulation, Lying at TRY Kotkapura. Quantity in MT - 12.84</v>
      </c>
    </row>
    <row r="34" spans="1:8" ht="17.25" customHeight="1">
      <c r="A34" s="331" t="s">
        <v>119</v>
      </c>
      <c r="B34" s="332"/>
      <c r="C34" s="340" t="s">
        <v>234</v>
      </c>
      <c r="D34" s="340"/>
      <c r="E34" s="70">
        <v>10</v>
      </c>
      <c r="H34" s="88" t="str">
        <f t="shared" si="1"/>
        <v>Damaged Distribution Transformer's HT/LT Aluminium coils scrap with insulation, Lying at TRY Kotkapura. Quantity in MT - 10</v>
      </c>
    </row>
    <row r="35" spans="1:8" ht="17.25" customHeight="1">
      <c r="A35" s="331" t="s">
        <v>195</v>
      </c>
      <c r="B35" s="332"/>
      <c r="C35" s="340" t="s">
        <v>234</v>
      </c>
      <c r="D35" s="340"/>
      <c r="E35" s="70">
        <v>10</v>
      </c>
      <c r="H35" s="88" t="str">
        <f t="shared" si="1"/>
        <v>Damaged Distribution Transformer's HT/LT Aluminium coils scrap with insulation, Lying at TRY Kotkapura. Quantity in MT - 10</v>
      </c>
    </row>
    <row r="36" spans="1:8" ht="17.25" customHeight="1">
      <c r="A36" s="331" t="s">
        <v>151</v>
      </c>
      <c r="B36" s="332"/>
      <c r="C36" s="340" t="s">
        <v>157</v>
      </c>
      <c r="D36" s="340"/>
      <c r="E36" s="70">
        <v>15</v>
      </c>
      <c r="F36" s="112"/>
      <c r="H36" s="88" t="str">
        <f t="shared" si="1"/>
        <v>Damaged Distribution Transformer's HT/LT Aluminium coils scrap with insulation, Lying at TRY Malout. Quantity in MT - 15</v>
      </c>
    </row>
    <row r="37" spans="1:8" ht="17.25" customHeight="1">
      <c r="A37" s="331" t="s">
        <v>178</v>
      </c>
      <c r="B37" s="332"/>
      <c r="C37" s="340" t="s">
        <v>157</v>
      </c>
      <c r="D37" s="340"/>
      <c r="E37" s="70">
        <v>14.154</v>
      </c>
      <c r="F37" s="112"/>
      <c r="G37" s="112"/>
      <c r="H37" s="88" t="str">
        <f t="shared" si="1"/>
        <v>Damaged Distribution Transformer's HT/LT Aluminium coils scrap with insulation, Lying at TRY Malout. Quantity in MT - 14.154</v>
      </c>
    </row>
    <row r="38" spans="1:8" ht="17.25" customHeight="1">
      <c r="A38" s="331" t="s">
        <v>235</v>
      </c>
      <c r="B38" s="332"/>
      <c r="C38" s="340" t="s">
        <v>159</v>
      </c>
      <c r="D38" s="340"/>
      <c r="E38" s="70">
        <v>24.561</v>
      </c>
      <c r="F38" s="112"/>
      <c r="G38" s="112"/>
      <c r="H38" s="88" t="str">
        <f t="shared" si="1"/>
        <v>Damaged Distribution Transformer's HT/LT Aluminium coils scrap with insulation, Lying at TRY Mansa. Quantity in MT - 24.561</v>
      </c>
    </row>
    <row r="39" spans="1:8" ht="17.25" customHeight="1">
      <c r="A39" s="331" t="s">
        <v>158</v>
      </c>
      <c r="B39" s="332"/>
      <c r="C39" s="340" t="s">
        <v>159</v>
      </c>
      <c r="D39" s="340"/>
      <c r="E39" s="70">
        <v>16.423</v>
      </c>
      <c r="F39" s="112"/>
      <c r="H39" s="88" t="str">
        <f t="shared" si="1"/>
        <v>Damaged Distribution Transformer's HT/LT Aluminium coils scrap with insulation, Lying at TRY Mansa. Quantity in MT - 16.423</v>
      </c>
    </row>
    <row r="40" spans="1:8" ht="17.25" customHeight="1">
      <c r="A40" s="331" t="s">
        <v>237</v>
      </c>
      <c r="B40" s="332"/>
      <c r="C40" s="340" t="s">
        <v>159</v>
      </c>
      <c r="D40" s="340"/>
      <c r="E40" s="70">
        <v>10</v>
      </c>
      <c r="H40" s="88" t="str">
        <f t="shared" si="1"/>
        <v>Damaged Distribution Transformer's HT/LT Aluminium coils scrap with insulation, Lying at TRY Mansa. Quantity in MT - 10</v>
      </c>
    </row>
    <row r="41" spans="1:8" ht="17.25" customHeight="1">
      <c r="A41" s="331" t="s">
        <v>247</v>
      </c>
      <c r="B41" s="332"/>
      <c r="C41" s="340" t="s">
        <v>159</v>
      </c>
      <c r="D41" s="340"/>
      <c r="E41" s="70">
        <v>10</v>
      </c>
      <c r="H41" s="88" t="str">
        <f t="shared" si="1"/>
        <v>Damaged Distribution Transformer's HT/LT Aluminium coils scrap with insulation, Lying at TRY Mansa. Quantity in MT - 10</v>
      </c>
    </row>
    <row r="42" spans="1:8" ht="17.25" customHeight="1">
      <c r="A42" s="331" t="s">
        <v>345</v>
      </c>
      <c r="B42" s="332"/>
      <c r="C42" s="381" t="s">
        <v>137</v>
      </c>
      <c r="D42" s="381"/>
      <c r="E42" s="199">
        <v>4.118</v>
      </c>
      <c r="F42" s="1">
        <v>3.66</v>
      </c>
      <c r="H42" s="88" t="str">
        <f t="shared" si="1"/>
        <v>Damaged Distribution Transformer's HT/LT Aluminium coils scrap with insulation, Lying at TRY Ropar. Quantity in MT - 4.118</v>
      </c>
    </row>
    <row r="43" spans="1:8" ht="17.25" customHeight="1">
      <c r="A43" s="331" t="s">
        <v>358</v>
      </c>
      <c r="B43" s="332"/>
      <c r="C43" s="340" t="s">
        <v>36</v>
      </c>
      <c r="D43" s="340"/>
      <c r="E43" s="70">
        <v>25.3</v>
      </c>
      <c r="H43" s="88" t="str">
        <f t="shared" si="1"/>
        <v>Damaged Distribution Transformer's HT/LT Aluminium coils scrap with insulation, Lying at TRY Bathinda. Quantity in MT - 25.3</v>
      </c>
    </row>
    <row r="44" spans="1:8" ht="17.25" customHeight="1">
      <c r="A44" s="331" t="s">
        <v>359</v>
      </c>
      <c r="B44" s="332"/>
      <c r="C44" s="333" t="s">
        <v>128</v>
      </c>
      <c r="D44" s="333"/>
      <c r="E44" s="70">
        <v>7.16</v>
      </c>
      <c r="H44" s="88" t="str">
        <f t="shared" si="1"/>
        <v>Damaged Distribution Transformer's HT/LT Aluminium coils scrap with insulation, Lying at TRY Bhagta Bhai Ka. Quantity in MT - 7.16</v>
      </c>
    </row>
    <row r="45" spans="1:8" ht="17.25" customHeight="1">
      <c r="A45" s="331" t="s">
        <v>427</v>
      </c>
      <c r="B45" s="332"/>
      <c r="C45" s="333" t="s">
        <v>128</v>
      </c>
      <c r="D45" s="333"/>
      <c r="E45" s="70">
        <v>10</v>
      </c>
      <c r="H45" s="88" t="str">
        <f t="shared" si="1"/>
        <v>Damaged Distribution Transformer's HT/LT Aluminium coils scrap with insulation, Lying at TRY Bhagta Bhai Ka. Quantity in MT - 10</v>
      </c>
    </row>
    <row r="46" spans="1:8" ht="17.25" customHeight="1">
      <c r="A46" s="331" t="s">
        <v>435</v>
      </c>
      <c r="B46" s="332"/>
      <c r="C46" s="381" t="s">
        <v>116</v>
      </c>
      <c r="D46" s="381"/>
      <c r="E46" s="199">
        <v>7.849</v>
      </c>
      <c r="F46" s="1" t="s">
        <v>723</v>
      </c>
      <c r="H46" s="88" t="str">
        <f t="shared" si="1"/>
        <v>Damaged Distribution Transformer's HT/LT Aluminium coils scrap with insulation, Lying at TRY Patiala. Quantity in MT - 7.849</v>
      </c>
    </row>
    <row r="47" spans="1:8" ht="17.25" customHeight="1" thickBot="1">
      <c r="A47" s="331" t="s">
        <v>436</v>
      </c>
      <c r="B47" s="332"/>
      <c r="C47" s="381" t="s">
        <v>732</v>
      </c>
      <c r="D47" s="381"/>
      <c r="E47" s="199">
        <v>5.799</v>
      </c>
      <c r="F47" s="1" t="s">
        <v>723</v>
      </c>
      <c r="H47" s="88" t="str">
        <f t="shared" si="1"/>
        <v>Damaged Distribution Transformer's HT/LT Aluminium coils scrap with insulation, Lying at TRY Nabha. Quantity in MT - 5.799</v>
      </c>
    </row>
    <row r="48" spans="1:5" ht="17.25" customHeight="1" thickBot="1">
      <c r="A48" s="393" t="s">
        <v>109</v>
      </c>
      <c r="B48" s="394"/>
      <c r="C48" s="404"/>
      <c r="D48" s="405"/>
      <c r="E48" s="115">
        <f>SUM(E32:E47)</f>
        <v>193.204</v>
      </c>
    </row>
    <row r="49" spans="1:8" ht="17.25" customHeight="1">
      <c r="A49" s="377"/>
      <c r="B49" s="377"/>
      <c r="C49" s="377"/>
      <c r="D49" s="377"/>
      <c r="E49" s="378"/>
      <c r="H49" s="104"/>
    </row>
    <row r="50" spans="1:5" ht="17.25" customHeight="1">
      <c r="A50" s="379" t="s">
        <v>103</v>
      </c>
      <c r="B50" s="379"/>
      <c r="C50" s="379"/>
      <c r="D50" s="379"/>
      <c r="E50" s="380"/>
    </row>
    <row r="51" spans="1:5" ht="17.25" customHeight="1">
      <c r="A51" s="402" t="s">
        <v>786</v>
      </c>
      <c r="B51" s="403"/>
      <c r="C51" s="403"/>
      <c r="D51" s="403"/>
      <c r="E51" s="403"/>
    </row>
    <row r="52" spans="1:5" ht="17.25" customHeight="1">
      <c r="A52" s="84"/>
      <c r="B52" s="85"/>
      <c r="C52" s="85"/>
      <c r="D52" s="85"/>
      <c r="E52" s="85"/>
    </row>
    <row r="53" spans="1:6" ht="29.25" customHeight="1">
      <c r="A53" s="331" t="s">
        <v>230</v>
      </c>
      <c r="B53" s="333"/>
      <c r="C53" s="333"/>
      <c r="D53" s="333"/>
      <c r="E53" s="332"/>
      <c r="F53" s="1">
        <f>B68+B82+B101+B115+B128+B148+B167+B187+B210+B232+B252+B277+B294+B309+B323+B346+B364+B378+B396+B410+B430+B456+B475+B494+B517+B533+B550+B565+B582+B595+B617+B634+B649+B663+B685+B696+B716</f>
        <v>3120</v>
      </c>
    </row>
    <row r="54" spans="1:5" ht="24.75" customHeight="1">
      <c r="A54" s="38" t="s">
        <v>201</v>
      </c>
      <c r="B54" s="38" t="s">
        <v>202</v>
      </c>
      <c r="C54" s="38" t="s">
        <v>203</v>
      </c>
      <c r="D54" s="38" t="s">
        <v>204</v>
      </c>
      <c r="E54" s="37" t="s">
        <v>205</v>
      </c>
    </row>
    <row r="55" spans="1:5" ht="18" customHeight="1">
      <c r="A55" s="334" t="s">
        <v>212</v>
      </c>
      <c r="B55" s="335"/>
      <c r="C55" s="336"/>
      <c r="D55" s="38"/>
      <c r="E55" s="37"/>
    </row>
    <row r="56" spans="1:5" ht="18" customHeight="1">
      <c r="A56" s="188">
        <v>118</v>
      </c>
      <c r="B56" s="189">
        <v>9</v>
      </c>
      <c r="C56" s="210" t="s">
        <v>207</v>
      </c>
      <c r="D56" s="99" t="s">
        <v>476</v>
      </c>
      <c r="E56" s="162">
        <v>703</v>
      </c>
    </row>
    <row r="57" spans="1:5" ht="18" customHeight="1">
      <c r="A57" s="241"/>
      <c r="B57" s="241">
        <f>B56</f>
        <v>9</v>
      </c>
      <c r="C57" s="241"/>
      <c r="D57" s="241"/>
      <c r="E57" s="241">
        <f>E56</f>
        <v>703</v>
      </c>
    </row>
    <row r="58" spans="1:6" ht="17.25" customHeight="1">
      <c r="A58" s="334" t="s">
        <v>206</v>
      </c>
      <c r="B58" s="335"/>
      <c r="C58" s="336"/>
      <c r="D58" s="175"/>
      <c r="E58" s="178"/>
      <c r="F58" s="1">
        <f>B59+B60+B61+B62+B63+B65+B66</f>
        <v>162</v>
      </c>
    </row>
    <row r="59" spans="1:5" ht="17.25" customHeight="1">
      <c r="A59" s="105">
        <v>90</v>
      </c>
      <c r="B59" s="106">
        <v>27</v>
      </c>
      <c r="C59" s="106" t="s">
        <v>207</v>
      </c>
      <c r="D59" s="105" t="s">
        <v>208</v>
      </c>
      <c r="E59" s="106">
        <v>1301</v>
      </c>
    </row>
    <row r="60" spans="1:5" ht="17.25" customHeight="1">
      <c r="A60" s="105">
        <v>91</v>
      </c>
      <c r="B60" s="106">
        <v>25</v>
      </c>
      <c r="C60" s="106" t="s">
        <v>207</v>
      </c>
      <c r="D60" s="105" t="s">
        <v>209</v>
      </c>
      <c r="E60" s="106">
        <v>1214</v>
      </c>
    </row>
    <row r="61" spans="1:5" ht="17.25" customHeight="1">
      <c r="A61" s="105">
        <v>92</v>
      </c>
      <c r="B61" s="106">
        <v>14</v>
      </c>
      <c r="C61" s="106" t="s">
        <v>207</v>
      </c>
      <c r="D61" s="105" t="s">
        <v>210</v>
      </c>
      <c r="E61" s="106">
        <v>678</v>
      </c>
    </row>
    <row r="62" spans="1:5" ht="17.25" customHeight="1">
      <c r="A62" s="105">
        <v>93</v>
      </c>
      <c r="B62" s="106">
        <v>25</v>
      </c>
      <c r="C62" s="106" t="s">
        <v>207</v>
      </c>
      <c r="D62" s="105" t="s">
        <v>215</v>
      </c>
      <c r="E62" s="106">
        <v>1201</v>
      </c>
    </row>
    <row r="63" spans="1:5" ht="17.25" customHeight="1">
      <c r="A63" s="105">
        <v>94</v>
      </c>
      <c r="B63" s="106">
        <v>18</v>
      </c>
      <c r="C63" s="106" t="s">
        <v>207</v>
      </c>
      <c r="D63" s="105" t="s">
        <v>216</v>
      </c>
      <c r="E63" s="106">
        <v>835</v>
      </c>
    </row>
    <row r="64" spans="1:5" ht="72.75" customHeight="1">
      <c r="A64" s="105">
        <v>95</v>
      </c>
      <c r="B64" s="106">
        <v>20</v>
      </c>
      <c r="C64" s="116" t="s">
        <v>229</v>
      </c>
      <c r="D64" s="109" t="s">
        <v>241</v>
      </c>
      <c r="E64" s="108">
        <v>4276</v>
      </c>
    </row>
    <row r="65" spans="1:5" ht="17.25" customHeight="1">
      <c r="A65" s="105">
        <v>96</v>
      </c>
      <c r="B65" s="106">
        <v>27</v>
      </c>
      <c r="C65" s="107" t="s">
        <v>207</v>
      </c>
      <c r="D65" s="105" t="s">
        <v>242</v>
      </c>
      <c r="E65" s="108">
        <v>1303</v>
      </c>
    </row>
    <row r="66" spans="1:5" ht="17.25" customHeight="1">
      <c r="A66" s="105">
        <v>97</v>
      </c>
      <c r="B66" s="106">
        <v>26</v>
      </c>
      <c r="C66" s="107" t="s">
        <v>207</v>
      </c>
      <c r="D66" s="105" t="s">
        <v>243</v>
      </c>
      <c r="E66" s="108">
        <v>1209</v>
      </c>
    </row>
    <row r="67" spans="1:5" ht="17.25" customHeight="1">
      <c r="A67" s="177"/>
      <c r="B67" s="117">
        <f>SUM(B59:B66)</f>
        <v>182</v>
      </c>
      <c r="C67" s="117">
        <f>B67-20</f>
        <v>162</v>
      </c>
      <c r="D67" s="117"/>
      <c r="E67" s="117">
        <f>SUM(E59:E66)</f>
        <v>12017</v>
      </c>
    </row>
    <row r="68" spans="1:5" ht="17.25" customHeight="1">
      <c r="A68" s="175" t="s">
        <v>14</v>
      </c>
      <c r="B68" s="117">
        <f>B67+B57</f>
        <v>191</v>
      </c>
      <c r="C68" s="117"/>
      <c r="D68" s="117"/>
      <c r="E68" s="117">
        <f>E67+E57</f>
        <v>12720</v>
      </c>
    </row>
    <row r="69" spans="1:5" ht="17.25" customHeight="1">
      <c r="A69" s="178"/>
      <c r="B69" s="118"/>
      <c r="C69" s="118"/>
      <c r="D69" s="118"/>
      <c r="E69" s="118"/>
    </row>
    <row r="70" spans="1:5" ht="31.5" customHeight="1">
      <c r="A70" s="331" t="s">
        <v>558</v>
      </c>
      <c r="B70" s="333"/>
      <c r="C70" s="333"/>
      <c r="D70" s="333"/>
      <c r="E70" s="333"/>
    </row>
    <row r="71" spans="1:5" ht="24.75" customHeight="1">
      <c r="A71" s="38" t="s">
        <v>201</v>
      </c>
      <c r="B71" s="38" t="s">
        <v>202</v>
      </c>
      <c r="C71" s="38" t="s">
        <v>203</v>
      </c>
      <c r="D71" s="38" t="s">
        <v>204</v>
      </c>
      <c r="E71" s="37" t="s">
        <v>205</v>
      </c>
    </row>
    <row r="72" spans="1:5" ht="17.25" customHeight="1">
      <c r="A72" s="334" t="s">
        <v>212</v>
      </c>
      <c r="B72" s="335"/>
      <c r="C72" s="336"/>
      <c r="D72" s="38"/>
      <c r="E72" s="37"/>
    </row>
    <row r="73" spans="1:5" ht="17.25" customHeight="1">
      <c r="A73" s="38">
        <v>996</v>
      </c>
      <c r="B73" s="38">
        <v>3</v>
      </c>
      <c r="C73" s="38" t="s">
        <v>207</v>
      </c>
      <c r="D73" s="38" t="s">
        <v>268</v>
      </c>
      <c r="E73" s="99">
        <v>216</v>
      </c>
    </row>
    <row r="74" spans="1:5" ht="17.25" customHeight="1">
      <c r="A74" s="38">
        <v>997</v>
      </c>
      <c r="B74" s="38">
        <v>3</v>
      </c>
      <c r="C74" s="38" t="s">
        <v>226</v>
      </c>
      <c r="D74" s="38" t="s">
        <v>269</v>
      </c>
      <c r="E74" s="99">
        <v>304</v>
      </c>
    </row>
    <row r="75" spans="1:5" ht="17.25" customHeight="1">
      <c r="A75" s="177"/>
      <c r="B75" s="83">
        <f>SUM(B73:B74)</f>
        <v>6</v>
      </c>
      <c r="C75" s="83"/>
      <c r="D75" s="83"/>
      <c r="E75" s="83">
        <f>SUM(E73:E74)</f>
        <v>520</v>
      </c>
    </row>
    <row r="76" spans="1:5" ht="17.25" customHeight="1">
      <c r="A76" s="334" t="s">
        <v>206</v>
      </c>
      <c r="B76" s="335"/>
      <c r="C76" s="336"/>
      <c r="D76" s="32"/>
      <c r="E76" s="32"/>
    </row>
    <row r="77" spans="1:5" ht="17.25" customHeight="1">
      <c r="A77" s="67">
        <v>998</v>
      </c>
      <c r="B77" s="86">
        <v>3</v>
      </c>
      <c r="C77" s="67" t="s">
        <v>225</v>
      </c>
      <c r="D77" s="38" t="s">
        <v>228</v>
      </c>
      <c r="E77" s="100">
        <v>137</v>
      </c>
    </row>
    <row r="78" spans="1:5" ht="17.25" customHeight="1">
      <c r="A78" s="67">
        <v>999</v>
      </c>
      <c r="B78" s="86">
        <v>14</v>
      </c>
      <c r="C78" s="67" t="s">
        <v>207</v>
      </c>
      <c r="D78" s="38" t="s">
        <v>270</v>
      </c>
      <c r="E78" s="100">
        <v>1255</v>
      </c>
    </row>
    <row r="79" spans="1:5" ht="17.25" customHeight="1">
      <c r="A79" s="67">
        <v>1000</v>
      </c>
      <c r="B79" s="86">
        <v>7</v>
      </c>
      <c r="C79" s="67" t="s">
        <v>207</v>
      </c>
      <c r="D79" s="38" t="s">
        <v>271</v>
      </c>
      <c r="E79" s="100">
        <v>613</v>
      </c>
    </row>
    <row r="80" spans="1:5" ht="17.25" customHeight="1">
      <c r="A80" s="67">
        <v>1001</v>
      </c>
      <c r="B80" s="86">
        <v>1</v>
      </c>
      <c r="C80" s="67" t="s">
        <v>226</v>
      </c>
      <c r="D80" s="38" t="s">
        <v>227</v>
      </c>
      <c r="E80" s="100">
        <v>101</v>
      </c>
    </row>
    <row r="81" spans="1:5" ht="17.25" customHeight="1">
      <c r="A81" s="38"/>
      <c r="B81" s="175">
        <f>SUM(B77:B80)</f>
        <v>25</v>
      </c>
      <c r="C81" s="175"/>
      <c r="D81" s="175"/>
      <c r="E81" s="175">
        <f>SUM(E77:E80)</f>
        <v>2106</v>
      </c>
    </row>
    <row r="82" spans="1:5" ht="17.25" customHeight="1">
      <c r="A82" s="175" t="s">
        <v>14</v>
      </c>
      <c r="B82" s="117">
        <f>B75+B81</f>
        <v>31</v>
      </c>
      <c r="C82" s="117"/>
      <c r="D82" s="117"/>
      <c r="E82" s="117">
        <f>E75+E81</f>
        <v>2626</v>
      </c>
    </row>
    <row r="83" spans="1:5" ht="17.25" customHeight="1">
      <c r="A83" s="178"/>
      <c r="B83" s="118"/>
      <c r="C83" s="119"/>
      <c r="D83" s="117"/>
      <c r="E83" s="117"/>
    </row>
    <row r="84" spans="1:7" ht="27.75" customHeight="1">
      <c r="A84" s="331" t="s">
        <v>559</v>
      </c>
      <c r="B84" s="333"/>
      <c r="C84" s="333"/>
      <c r="D84" s="333"/>
      <c r="E84" s="333"/>
      <c r="F84" s="121"/>
      <c r="G84" s="121"/>
    </row>
    <row r="85" spans="1:7" ht="21.75" customHeight="1">
      <c r="A85" s="38" t="s">
        <v>201</v>
      </c>
      <c r="B85" s="38" t="s">
        <v>202</v>
      </c>
      <c r="C85" s="38" t="s">
        <v>203</v>
      </c>
      <c r="D85" s="38" t="s">
        <v>204</v>
      </c>
      <c r="E85" s="37" t="s">
        <v>205</v>
      </c>
      <c r="F85" s="121"/>
      <c r="G85" s="121"/>
    </row>
    <row r="86" spans="1:7" ht="17.25" customHeight="1">
      <c r="A86" s="334" t="s">
        <v>212</v>
      </c>
      <c r="B86" s="335"/>
      <c r="C86" s="336"/>
      <c r="D86" s="38"/>
      <c r="E86" s="37"/>
      <c r="F86" s="121"/>
      <c r="G86" s="121"/>
    </row>
    <row r="87" spans="1:7" ht="17.25" customHeight="1">
      <c r="A87" s="42">
        <v>431</v>
      </c>
      <c r="B87" s="42">
        <v>6</v>
      </c>
      <c r="C87" s="42" t="s">
        <v>217</v>
      </c>
      <c r="D87" s="42" t="s">
        <v>274</v>
      </c>
      <c r="E87" s="42">
        <v>696</v>
      </c>
      <c r="F87" s="121"/>
      <c r="G87" s="121"/>
    </row>
    <row r="88" spans="1:7" ht="17.25" customHeight="1">
      <c r="A88" s="42">
        <v>431</v>
      </c>
      <c r="B88" s="42">
        <v>2</v>
      </c>
      <c r="C88" s="42" t="s">
        <v>214</v>
      </c>
      <c r="D88" s="42" t="s">
        <v>275</v>
      </c>
      <c r="E88" s="42">
        <v>174</v>
      </c>
      <c r="F88" s="121"/>
      <c r="G88" s="121"/>
    </row>
    <row r="89" spans="1:7" ht="17.25" customHeight="1">
      <c r="A89" s="57">
        <v>434</v>
      </c>
      <c r="B89" s="57">
        <v>5</v>
      </c>
      <c r="C89" s="57" t="s">
        <v>217</v>
      </c>
      <c r="D89" s="86" t="s">
        <v>301</v>
      </c>
      <c r="E89" s="57">
        <v>540</v>
      </c>
      <c r="F89" s="121"/>
      <c r="G89" s="121"/>
    </row>
    <row r="90" spans="1:7" ht="17.25" customHeight="1">
      <c r="A90" s="57">
        <v>434</v>
      </c>
      <c r="B90" s="57">
        <v>1</v>
      </c>
      <c r="C90" s="57" t="s">
        <v>214</v>
      </c>
      <c r="D90" s="42" t="s">
        <v>302</v>
      </c>
      <c r="E90" s="57">
        <v>85</v>
      </c>
      <c r="F90" s="121"/>
      <c r="G90" s="121"/>
    </row>
    <row r="91" spans="1:7" ht="17.25" customHeight="1">
      <c r="A91" s="175"/>
      <c r="B91" s="175">
        <f>SUM(B87:B90)</f>
        <v>14</v>
      </c>
      <c r="C91" s="239"/>
      <c r="D91" s="239"/>
      <c r="E91" s="239">
        <f>SUM(E87:E90)</f>
        <v>1495</v>
      </c>
      <c r="F91" s="121"/>
      <c r="G91" s="121"/>
    </row>
    <row r="92" spans="1:7" ht="17.25" customHeight="1">
      <c r="A92" s="334" t="s">
        <v>206</v>
      </c>
      <c r="B92" s="335"/>
      <c r="C92" s="336"/>
      <c r="D92" s="175"/>
      <c r="E92" s="178"/>
      <c r="F92" s="121"/>
      <c r="G92" s="121"/>
    </row>
    <row r="93" spans="1:7" ht="17.25" customHeight="1">
      <c r="A93" s="42">
        <v>433</v>
      </c>
      <c r="B93" s="42">
        <v>2</v>
      </c>
      <c r="C93" s="102" t="s">
        <v>221</v>
      </c>
      <c r="D93" s="42" t="s">
        <v>276</v>
      </c>
      <c r="E93" s="42">
        <v>250</v>
      </c>
      <c r="F93" s="121"/>
      <c r="G93" s="121"/>
    </row>
    <row r="94" spans="1:7" ht="17.25" customHeight="1">
      <c r="A94" s="42">
        <v>432</v>
      </c>
      <c r="B94" s="42">
        <v>1</v>
      </c>
      <c r="C94" s="42" t="s">
        <v>217</v>
      </c>
      <c r="D94" s="42" t="s">
        <v>227</v>
      </c>
      <c r="E94" s="42">
        <v>90</v>
      </c>
      <c r="F94" s="121"/>
      <c r="G94" s="121"/>
    </row>
    <row r="95" spans="1:7" ht="17.25" customHeight="1">
      <c r="A95" s="42">
        <v>432</v>
      </c>
      <c r="B95" s="42">
        <v>1</v>
      </c>
      <c r="C95" s="102" t="s">
        <v>221</v>
      </c>
      <c r="D95" s="42" t="s">
        <v>227</v>
      </c>
      <c r="E95" s="42">
        <v>125</v>
      </c>
      <c r="F95" s="121"/>
      <c r="G95" s="121"/>
    </row>
    <row r="96" spans="1:7" ht="17.25" customHeight="1">
      <c r="A96" s="38">
        <v>436</v>
      </c>
      <c r="B96" s="166">
        <v>1</v>
      </c>
      <c r="C96" s="208" t="s">
        <v>221</v>
      </c>
      <c r="D96" s="166" t="s">
        <v>303</v>
      </c>
      <c r="E96" s="166">
        <v>124</v>
      </c>
      <c r="F96" s="121"/>
      <c r="G96" s="121"/>
    </row>
    <row r="97" spans="1:7" ht="17.25" customHeight="1">
      <c r="A97" s="57">
        <v>435</v>
      </c>
      <c r="B97" s="180">
        <v>1</v>
      </c>
      <c r="C97" s="180" t="s">
        <v>214</v>
      </c>
      <c r="D97" s="99" t="s">
        <v>299</v>
      </c>
      <c r="E97" s="181">
        <v>60</v>
      </c>
      <c r="F97" s="121"/>
      <c r="G97" s="121"/>
    </row>
    <row r="98" spans="1:7" ht="17.25" customHeight="1">
      <c r="A98" s="38">
        <v>435</v>
      </c>
      <c r="B98" s="166">
        <v>5</v>
      </c>
      <c r="C98" s="166" t="s">
        <v>217</v>
      </c>
      <c r="D98" s="99" t="s">
        <v>305</v>
      </c>
      <c r="E98" s="166">
        <v>450</v>
      </c>
      <c r="F98" s="121"/>
      <c r="G98" s="121"/>
    </row>
    <row r="99" spans="1:7" ht="17.25" customHeight="1">
      <c r="A99" s="38">
        <v>435</v>
      </c>
      <c r="B99" s="166">
        <v>2</v>
      </c>
      <c r="C99" s="208" t="s">
        <v>221</v>
      </c>
      <c r="D99" s="166" t="s">
        <v>304</v>
      </c>
      <c r="E99" s="166">
        <v>225</v>
      </c>
      <c r="F99" s="121"/>
      <c r="G99" s="121"/>
    </row>
    <row r="100" spans="1:7" ht="17.25" customHeight="1">
      <c r="A100" s="38"/>
      <c r="B100" s="175">
        <f>SUM(B93:B99)</f>
        <v>13</v>
      </c>
      <c r="C100" s="239"/>
      <c r="D100" s="239"/>
      <c r="E100" s="239">
        <f>SUM(E93:E99)</f>
        <v>1324</v>
      </c>
      <c r="F100" s="121"/>
      <c r="G100" s="121"/>
    </row>
    <row r="101" spans="1:7" ht="17.25" customHeight="1">
      <c r="A101" s="175" t="s">
        <v>14</v>
      </c>
      <c r="B101" s="117">
        <f>B91+B100</f>
        <v>27</v>
      </c>
      <c r="C101" s="117"/>
      <c r="D101" s="117"/>
      <c r="E101" s="117">
        <f>E91+E100</f>
        <v>2819</v>
      </c>
      <c r="F101" s="121"/>
      <c r="G101" s="121"/>
    </row>
    <row r="102" spans="1:7" ht="17.25" customHeight="1">
      <c r="A102" s="178"/>
      <c r="B102" s="118"/>
      <c r="C102" s="119"/>
      <c r="D102" s="117"/>
      <c r="E102" s="117"/>
      <c r="F102" s="121"/>
      <c r="G102" s="121"/>
    </row>
    <row r="103" spans="1:7" ht="27.75" customHeight="1">
      <c r="A103" s="331" t="s">
        <v>560</v>
      </c>
      <c r="B103" s="333"/>
      <c r="C103" s="333"/>
      <c r="D103" s="333"/>
      <c r="E103" s="333"/>
      <c r="F103" s="121"/>
      <c r="G103" s="121"/>
    </row>
    <row r="104" spans="1:7" ht="24.75" customHeight="1">
      <c r="A104" s="38" t="s">
        <v>201</v>
      </c>
      <c r="B104" s="38" t="s">
        <v>202</v>
      </c>
      <c r="C104" s="38" t="s">
        <v>203</v>
      </c>
      <c r="D104" s="38" t="s">
        <v>204</v>
      </c>
      <c r="E104" s="37" t="s">
        <v>205</v>
      </c>
      <c r="F104" s="121"/>
      <c r="G104" s="121"/>
    </row>
    <row r="105" spans="1:7" ht="17.25" customHeight="1">
      <c r="A105" s="334" t="s">
        <v>212</v>
      </c>
      <c r="B105" s="335"/>
      <c r="C105" s="336"/>
      <c r="D105" s="38"/>
      <c r="E105" s="37"/>
      <c r="F105" s="121"/>
      <c r="G105" s="121"/>
    </row>
    <row r="106" spans="1:7" ht="17.25" customHeight="1">
      <c r="A106" s="86">
        <v>1288</v>
      </c>
      <c r="B106" s="86">
        <v>2</v>
      </c>
      <c r="C106" s="86" t="s">
        <v>213</v>
      </c>
      <c r="D106" s="67" t="s">
        <v>279</v>
      </c>
      <c r="E106" s="86">
        <v>110</v>
      </c>
      <c r="F106" s="121"/>
      <c r="G106" s="121"/>
    </row>
    <row r="107" spans="1:7" ht="17.25" customHeight="1">
      <c r="A107" s="67">
        <v>1289</v>
      </c>
      <c r="B107" s="86">
        <v>8</v>
      </c>
      <c r="C107" s="86" t="s">
        <v>207</v>
      </c>
      <c r="D107" s="67" t="s">
        <v>280</v>
      </c>
      <c r="E107" s="67">
        <v>624</v>
      </c>
      <c r="F107" s="121"/>
      <c r="G107" s="121"/>
    </row>
    <row r="108" spans="1:7" ht="17.25" customHeight="1">
      <c r="A108" s="67">
        <v>1290</v>
      </c>
      <c r="B108" s="38">
        <v>4</v>
      </c>
      <c r="C108" s="38" t="s">
        <v>217</v>
      </c>
      <c r="D108" s="38" t="s">
        <v>281</v>
      </c>
      <c r="E108" s="38">
        <v>440</v>
      </c>
      <c r="F108" s="121"/>
      <c r="G108" s="121"/>
    </row>
    <row r="109" spans="1:7" ht="17.25" customHeight="1">
      <c r="A109" s="175"/>
      <c r="B109" s="175">
        <f>SUM(B106:B108)</f>
        <v>14</v>
      </c>
      <c r="C109" s="175"/>
      <c r="D109" s="175"/>
      <c r="E109" s="175">
        <f>SUM(E106:E108)</f>
        <v>1174</v>
      </c>
      <c r="F109" s="121"/>
      <c r="G109" s="121"/>
    </row>
    <row r="110" spans="1:7" ht="17.25" customHeight="1">
      <c r="A110" s="334" t="s">
        <v>206</v>
      </c>
      <c r="B110" s="335"/>
      <c r="C110" s="336"/>
      <c r="D110" s="175"/>
      <c r="E110" s="178"/>
      <c r="F110" s="121"/>
      <c r="G110" s="121"/>
    </row>
    <row r="111" spans="1:7" ht="17.25" customHeight="1">
      <c r="A111" s="126">
        <v>1292</v>
      </c>
      <c r="B111" s="57">
        <v>3</v>
      </c>
      <c r="C111" s="176" t="s">
        <v>229</v>
      </c>
      <c r="D111" s="38" t="s">
        <v>282</v>
      </c>
      <c r="E111" s="57">
        <v>636</v>
      </c>
      <c r="F111" s="121"/>
      <c r="G111" s="121"/>
    </row>
    <row r="112" spans="1:7" ht="17.25" customHeight="1">
      <c r="A112" s="125">
        <v>1293</v>
      </c>
      <c r="B112" s="86">
        <v>3</v>
      </c>
      <c r="C112" s="176" t="s">
        <v>231</v>
      </c>
      <c r="D112" s="38" t="s">
        <v>283</v>
      </c>
      <c r="E112" s="67">
        <v>830</v>
      </c>
      <c r="F112" s="121"/>
      <c r="G112" s="121"/>
    </row>
    <row r="113" spans="1:7" ht="17.25" customHeight="1">
      <c r="A113" s="126">
        <v>1291</v>
      </c>
      <c r="B113" s="57">
        <v>25</v>
      </c>
      <c r="C113" s="38" t="s">
        <v>207</v>
      </c>
      <c r="D113" s="38" t="s">
        <v>277</v>
      </c>
      <c r="E113" s="57">
        <v>1426</v>
      </c>
      <c r="F113" s="121"/>
      <c r="G113" s="121"/>
    </row>
    <row r="114" spans="1:7" ht="17.25" customHeight="1">
      <c r="A114" s="38"/>
      <c r="B114" s="175">
        <f>SUM(B111:B113)</f>
        <v>31</v>
      </c>
      <c r="C114" s="175"/>
      <c r="D114" s="175"/>
      <c r="E114" s="178">
        <f>SUM(E111:E113)</f>
        <v>2892</v>
      </c>
      <c r="F114" s="121"/>
      <c r="G114" s="121"/>
    </row>
    <row r="115" spans="1:7" ht="17.25" customHeight="1">
      <c r="A115" s="175" t="s">
        <v>14</v>
      </c>
      <c r="B115" s="117">
        <f>B109+B114</f>
        <v>45</v>
      </c>
      <c r="C115" s="117"/>
      <c r="D115" s="117"/>
      <c r="E115" s="117">
        <f>E109+E114</f>
        <v>4066</v>
      </c>
      <c r="F115" s="121"/>
      <c r="G115" s="121"/>
    </row>
    <row r="116" spans="1:7" ht="17.25" customHeight="1">
      <c r="A116" s="178"/>
      <c r="B116" s="118"/>
      <c r="C116" s="119"/>
      <c r="D116" s="117"/>
      <c r="E116" s="117"/>
      <c r="F116" s="121"/>
      <c r="G116" s="121"/>
    </row>
    <row r="117" spans="1:7" ht="27" customHeight="1">
      <c r="A117" s="331" t="s">
        <v>561</v>
      </c>
      <c r="B117" s="333"/>
      <c r="C117" s="333"/>
      <c r="D117" s="333"/>
      <c r="E117" s="333"/>
      <c r="F117" s="121"/>
      <c r="G117" s="121"/>
    </row>
    <row r="118" spans="1:7" ht="27" customHeight="1">
      <c r="A118" s="38" t="s">
        <v>201</v>
      </c>
      <c r="B118" s="38" t="s">
        <v>202</v>
      </c>
      <c r="C118" s="38" t="s">
        <v>203</v>
      </c>
      <c r="D118" s="38" t="s">
        <v>204</v>
      </c>
      <c r="E118" s="37" t="s">
        <v>205</v>
      </c>
      <c r="F118" s="121"/>
      <c r="G118" s="121"/>
    </row>
    <row r="119" spans="1:7" ht="17.25" customHeight="1">
      <c r="A119" s="334" t="s">
        <v>212</v>
      </c>
      <c r="B119" s="335"/>
      <c r="C119" s="336"/>
      <c r="D119" s="38"/>
      <c r="E119" s="37"/>
      <c r="F119" s="121"/>
      <c r="G119" s="121"/>
    </row>
    <row r="120" spans="1:7" ht="17.25" customHeight="1">
      <c r="A120" s="38">
        <v>1123</v>
      </c>
      <c r="B120" s="57">
        <v>4</v>
      </c>
      <c r="C120" s="57" t="s">
        <v>217</v>
      </c>
      <c r="D120" s="38" t="s">
        <v>292</v>
      </c>
      <c r="E120" s="38">
        <v>448</v>
      </c>
      <c r="F120" s="121"/>
      <c r="G120" s="121"/>
    </row>
    <row r="121" spans="1:7" ht="17.25" customHeight="1">
      <c r="A121" s="38">
        <v>1124</v>
      </c>
      <c r="B121" s="57">
        <v>2</v>
      </c>
      <c r="C121" s="57" t="s">
        <v>214</v>
      </c>
      <c r="D121" s="38" t="s">
        <v>293</v>
      </c>
      <c r="E121" s="38">
        <v>166</v>
      </c>
      <c r="F121" s="121"/>
      <c r="G121" s="121"/>
    </row>
    <row r="122" spans="1:7" ht="17.25" customHeight="1">
      <c r="A122" s="38"/>
      <c r="B122" s="175">
        <f>SUM(B120:B121)</f>
        <v>6</v>
      </c>
      <c r="C122" s="175"/>
      <c r="D122" s="175"/>
      <c r="E122" s="175">
        <f>SUM(E120:E121)</f>
        <v>614</v>
      </c>
      <c r="F122" s="121"/>
      <c r="G122" s="121"/>
    </row>
    <row r="123" spans="1:7" ht="17.25" customHeight="1">
      <c r="A123" s="334" t="s">
        <v>206</v>
      </c>
      <c r="B123" s="335"/>
      <c r="C123" s="336"/>
      <c r="D123" s="38"/>
      <c r="E123" s="37"/>
      <c r="F123" s="121"/>
      <c r="G123" s="121"/>
    </row>
    <row r="124" spans="1:7" ht="17.25" customHeight="1">
      <c r="A124" s="67">
        <v>1120</v>
      </c>
      <c r="B124" s="86">
        <v>19</v>
      </c>
      <c r="C124" s="86" t="s">
        <v>217</v>
      </c>
      <c r="D124" s="38" t="s">
        <v>294</v>
      </c>
      <c r="E124" s="67">
        <v>1957</v>
      </c>
      <c r="F124" s="121"/>
      <c r="G124" s="121"/>
    </row>
    <row r="125" spans="1:7" ht="17.25" customHeight="1">
      <c r="A125" s="38">
        <v>1121</v>
      </c>
      <c r="B125" s="38">
        <v>20</v>
      </c>
      <c r="C125" s="86" t="s">
        <v>214</v>
      </c>
      <c r="D125" s="61" t="s">
        <v>295</v>
      </c>
      <c r="E125" s="38">
        <v>1860</v>
      </c>
      <c r="F125" s="121"/>
      <c r="G125" s="121"/>
    </row>
    <row r="126" spans="1:7" ht="17.25" customHeight="1">
      <c r="A126" s="38">
        <v>1122</v>
      </c>
      <c r="B126" s="38">
        <v>12</v>
      </c>
      <c r="C126" s="86" t="s">
        <v>214</v>
      </c>
      <c r="D126" s="61" t="s">
        <v>296</v>
      </c>
      <c r="E126" s="38">
        <v>1134</v>
      </c>
      <c r="F126" s="121"/>
      <c r="G126" s="121"/>
    </row>
    <row r="127" spans="1:7" ht="17.25" customHeight="1">
      <c r="A127" s="38"/>
      <c r="B127" s="175">
        <f>SUM(B124:B126)</f>
        <v>51</v>
      </c>
      <c r="C127" s="175"/>
      <c r="D127" s="175"/>
      <c r="E127" s="178">
        <f>SUM(E124:E126)</f>
        <v>4951</v>
      </c>
      <c r="F127" s="121"/>
      <c r="G127" s="121"/>
    </row>
    <row r="128" spans="1:7" ht="17.25" customHeight="1">
      <c r="A128" s="175" t="s">
        <v>14</v>
      </c>
      <c r="B128" s="117">
        <f>B122+B127</f>
        <v>57</v>
      </c>
      <c r="C128" s="117"/>
      <c r="D128" s="117"/>
      <c r="E128" s="117">
        <f>E122+E127</f>
        <v>5565</v>
      </c>
      <c r="F128" s="121"/>
      <c r="G128" s="121"/>
    </row>
    <row r="129" spans="1:7" ht="17.25" customHeight="1">
      <c r="A129" s="178"/>
      <c r="B129" s="118"/>
      <c r="C129" s="119"/>
      <c r="D129" s="117"/>
      <c r="E129" s="117"/>
      <c r="F129" s="121"/>
      <c r="G129" s="121"/>
    </row>
    <row r="130" spans="1:7" ht="27" customHeight="1">
      <c r="A130" s="331" t="s">
        <v>562</v>
      </c>
      <c r="B130" s="333"/>
      <c r="C130" s="333"/>
      <c r="D130" s="333"/>
      <c r="E130" s="333"/>
      <c r="F130" s="121"/>
      <c r="G130" s="121"/>
    </row>
    <row r="131" spans="1:7" ht="23.25" customHeight="1">
      <c r="A131" s="38" t="s">
        <v>201</v>
      </c>
      <c r="B131" s="38" t="s">
        <v>202</v>
      </c>
      <c r="C131" s="38" t="s">
        <v>203</v>
      </c>
      <c r="D131" s="38" t="s">
        <v>204</v>
      </c>
      <c r="E131" s="37" t="s">
        <v>205</v>
      </c>
      <c r="F131" s="121"/>
      <c r="G131" s="121"/>
    </row>
    <row r="132" spans="1:7" ht="17.25" customHeight="1">
      <c r="A132" s="334" t="s">
        <v>212</v>
      </c>
      <c r="B132" s="335"/>
      <c r="C132" s="336"/>
      <c r="D132" s="38"/>
      <c r="E132" s="37"/>
      <c r="F132" s="121"/>
      <c r="G132" s="121"/>
    </row>
    <row r="133" spans="1:7" ht="17.25" customHeight="1">
      <c r="A133" s="38">
        <v>1002</v>
      </c>
      <c r="B133" s="38">
        <v>4</v>
      </c>
      <c r="C133" s="38" t="s">
        <v>226</v>
      </c>
      <c r="D133" s="38" t="s">
        <v>306</v>
      </c>
      <c r="E133" s="38">
        <v>426</v>
      </c>
      <c r="F133" s="121"/>
      <c r="G133" s="121"/>
    </row>
    <row r="134" spans="1:7" ht="17.25" customHeight="1">
      <c r="A134" s="38">
        <v>1006</v>
      </c>
      <c r="B134" s="38">
        <v>1</v>
      </c>
      <c r="C134" s="38" t="s">
        <v>207</v>
      </c>
      <c r="D134" s="38" t="s">
        <v>307</v>
      </c>
      <c r="E134" s="38">
        <v>72</v>
      </c>
      <c r="F134" s="121"/>
      <c r="G134" s="121"/>
    </row>
    <row r="135" spans="1:7" ht="17.25" customHeight="1">
      <c r="A135" s="38">
        <v>1007</v>
      </c>
      <c r="B135" s="38">
        <v>2</v>
      </c>
      <c r="C135" s="38" t="s">
        <v>226</v>
      </c>
      <c r="D135" s="38" t="s">
        <v>308</v>
      </c>
      <c r="E135" s="38">
        <v>213</v>
      </c>
      <c r="F135" s="121"/>
      <c r="G135" s="121"/>
    </row>
    <row r="136" spans="1:7" ht="17.25" customHeight="1">
      <c r="A136" s="38"/>
      <c r="B136" s="175">
        <f>SUM(B133:B135)</f>
        <v>7</v>
      </c>
      <c r="C136" s="175"/>
      <c r="D136" s="175"/>
      <c r="E136" s="175">
        <f>SUM(E133:E135)</f>
        <v>711</v>
      </c>
      <c r="F136" s="121"/>
      <c r="G136" s="121"/>
    </row>
    <row r="137" spans="1:7" ht="17.25" customHeight="1">
      <c r="A137" s="334" t="s">
        <v>206</v>
      </c>
      <c r="B137" s="335"/>
      <c r="C137" s="336"/>
      <c r="D137" s="38"/>
      <c r="E137" s="37"/>
      <c r="F137" s="121"/>
      <c r="G137" s="121"/>
    </row>
    <row r="138" spans="1:8" ht="17.25" customHeight="1">
      <c r="A138" s="67">
        <v>1003</v>
      </c>
      <c r="B138" s="86">
        <v>27</v>
      </c>
      <c r="C138" s="67" t="s">
        <v>207</v>
      </c>
      <c r="D138" s="38" t="s">
        <v>309</v>
      </c>
      <c r="E138" s="67">
        <v>2471</v>
      </c>
      <c r="F138" s="121"/>
      <c r="G138" s="128">
        <f>B138+B139+B141+B142</f>
        <v>41</v>
      </c>
      <c r="H138" s="93">
        <f>B138+B139+B141+B142</f>
        <v>41</v>
      </c>
    </row>
    <row r="139" spans="1:8" ht="17.25" customHeight="1">
      <c r="A139" s="67">
        <v>1004</v>
      </c>
      <c r="B139" s="86">
        <v>3</v>
      </c>
      <c r="C139" s="67" t="s">
        <v>207</v>
      </c>
      <c r="D139" s="38" t="s">
        <v>310</v>
      </c>
      <c r="E139" s="67">
        <v>264</v>
      </c>
      <c r="F139" s="121"/>
      <c r="G139" s="121"/>
      <c r="H139" s="93">
        <f>B140+B143</f>
        <v>2</v>
      </c>
    </row>
    <row r="140" spans="1:7" ht="17.25" customHeight="1">
      <c r="A140" s="67">
        <v>1005</v>
      </c>
      <c r="B140" s="86">
        <v>1</v>
      </c>
      <c r="C140" s="67" t="s">
        <v>217</v>
      </c>
      <c r="D140" s="38" t="s">
        <v>299</v>
      </c>
      <c r="E140" s="67">
        <v>100</v>
      </c>
      <c r="F140" s="121"/>
      <c r="G140" s="121"/>
    </row>
    <row r="141" spans="1:7" ht="17.25" customHeight="1">
      <c r="A141" s="67">
        <v>1009</v>
      </c>
      <c r="B141" s="86">
        <v>8</v>
      </c>
      <c r="C141" s="67" t="s">
        <v>207</v>
      </c>
      <c r="D141" s="38" t="s">
        <v>300</v>
      </c>
      <c r="E141" s="67">
        <v>734</v>
      </c>
      <c r="F141" s="121"/>
      <c r="G141" s="121"/>
    </row>
    <row r="142" spans="1:7" ht="17.25" customHeight="1">
      <c r="A142" s="67">
        <v>1010</v>
      </c>
      <c r="B142" s="86">
        <v>3</v>
      </c>
      <c r="C142" s="67" t="s">
        <v>207</v>
      </c>
      <c r="D142" s="38" t="s">
        <v>310</v>
      </c>
      <c r="E142" s="67">
        <v>254</v>
      </c>
      <c r="F142" s="121"/>
      <c r="G142" s="121"/>
    </row>
    <row r="143" spans="1:7" ht="17.25" customHeight="1">
      <c r="A143" s="67">
        <v>1011</v>
      </c>
      <c r="B143" s="86">
        <v>1</v>
      </c>
      <c r="C143" s="67" t="s">
        <v>226</v>
      </c>
      <c r="D143" s="38" t="s">
        <v>299</v>
      </c>
      <c r="E143" s="67">
        <v>100</v>
      </c>
      <c r="F143" s="121"/>
      <c r="G143" s="121"/>
    </row>
    <row r="144" spans="1:7" ht="17.25" customHeight="1">
      <c r="A144" s="38"/>
      <c r="B144" s="175">
        <f>SUM(B138:B143)</f>
        <v>43</v>
      </c>
      <c r="C144" s="175"/>
      <c r="D144" s="175"/>
      <c r="E144" s="178">
        <f>SUM(E138:E143)</f>
        <v>3923</v>
      </c>
      <c r="F144" s="121"/>
      <c r="G144" s="121"/>
    </row>
    <row r="145" spans="1:7" ht="17.25" customHeight="1">
      <c r="A145" s="334" t="s">
        <v>219</v>
      </c>
      <c r="B145" s="335"/>
      <c r="C145" s="336"/>
      <c r="D145" s="175"/>
      <c r="E145" s="178"/>
      <c r="F145" s="121"/>
      <c r="G145" s="121"/>
    </row>
    <row r="146" spans="1:7" ht="17.25" customHeight="1">
      <c r="A146" s="67">
        <v>1008</v>
      </c>
      <c r="B146" s="86">
        <v>1</v>
      </c>
      <c r="C146" s="67" t="s">
        <v>207</v>
      </c>
      <c r="D146" s="38" t="s">
        <v>299</v>
      </c>
      <c r="E146" s="67">
        <v>45</v>
      </c>
      <c r="F146" s="121"/>
      <c r="G146" s="121"/>
    </row>
    <row r="147" spans="1:7" ht="17.25" customHeight="1">
      <c r="A147" s="38"/>
      <c r="B147" s="175">
        <f>B146</f>
        <v>1</v>
      </c>
      <c r="C147" s="175"/>
      <c r="D147" s="175"/>
      <c r="E147" s="175">
        <f>E146</f>
        <v>45</v>
      </c>
      <c r="F147" s="121"/>
      <c r="G147" s="121"/>
    </row>
    <row r="148" spans="1:7" ht="17.25" customHeight="1">
      <c r="A148" s="175" t="s">
        <v>14</v>
      </c>
      <c r="B148" s="117">
        <f>B136+B144+B147</f>
        <v>51</v>
      </c>
      <c r="C148" s="117"/>
      <c r="D148" s="117"/>
      <c r="E148" s="117">
        <f>E136+E144+E147</f>
        <v>4679</v>
      </c>
      <c r="F148" s="121"/>
      <c r="G148" s="121"/>
    </row>
    <row r="149" spans="1:7" ht="17.25" customHeight="1">
      <c r="A149" s="178"/>
      <c r="B149" s="118"/>
      <c r="C149" s="119"/>
      <c r="D149" s="117"/>
      <c r="E149" s="117"/>
      <c r="F149" s="121"/>
      <c r="G149" s="121"/>
    </row>
    <row r="150" spans="1:7" ht="34.5" customHeight="1">
      <c r="A150" s="331" t="s">
        <v>563</v>
      </c>
      <c r="B150" s="333"/>
      <c r="C150" s="333"/>
      <c r="D150" s="333"/>
      <c r="E150" s="333"/>
      <c r="F150" s="121"/>
      <c r="G150" s="121"/>
    </row>
    <row r="151" spans="1:7" ht="26.25" customHeight="1">
      <c r="A151" s="38" t="s">
        <v>201</v>
      </c>
      <c r="B151" s="38" t="s">
        <v>202</v>
      </c>
      <c r="C151" s="38" t="s">
        <v>203</v>
      </c>
      <c r="D151" s="38" t="s">
        <v>204</v>
      </c>
      <c r="E151" s="37" t="s">
        <v>205</v>
      </c>
      <c r="F151" s="121"/>
      <c r="G151" s="121"/>
    </row>
    <row r="152" spans="1:7" ht="17.25" customHeight="1">
      <c r="A152" s="334" t="s">
        <v>212</v>
      </c>
      <c r="B152" s="335"/>
      <c r="C152" s="336"/>
      <c r="D152" s="38"/>
      <c r="E152" s="37"/>
      <c r="F152" s="121"/>
      <c r="G152" s="121"/>
    </row>
    <row r="153" spans="1:7" ht="18" customHeight="1">
      <c r="A153" s="38">
        <v>1012</v>
      </c>
      <c r="B153" s="162">
        <v>1</v>
      </c>
      <c r="C153" s="162" t="s">
        <v>225</v>
      </c>
      <c r="D153" s="162" t="s">
        <v>245</v>
      </c>
      <c r="E153" s="99">
        <v>56</v>
      </c>
      <c r="F153" s="121"/>
      <c r="G153" s="121"/>
    </row>
    <row r="154" spans="1:7" ht="17.25" customHeight="1">
      <c r="A154" s="182">
        <v>1013</v>
      </c>
      <c r="B154" s="163">
        <v>1</v>
      </c>
      <c r="C154" s="163" t="s">
        <v>207</v>
      </c>
      <c r="D154" s="38" t="s">
        <v>325</v>
      </c>
      <c r="E154" s="163">
        <v>72</v>
      </c>
      <c r="F154" s="121"/>
      <c r="G154" s="121"/>
    </row>
    <row r="155" spans="1:7" ht="17.25" customHeight="1">
      <c r="A155" s="182">
        <v>1014</v>
      </c>
      <c r="B155" s="163">
        <v>5</v>
      </c>
      <c r="C155" s="163" t="s">
        <v>226</v>
      </c>
      <c r="D155" s="38" t="s">
        <v>326</v>
      </c>
      <c r="E155" s="163">
        <v>528</v>
      </c>
      <c r="F155" s="121"/>
      <c r="G155" s="121"/>
    </row>
    <row r="156" spans="1:7" ht="17.25" customHeight="1">
      <c r="A156" s="38"/>
      <c r="B156" s="175">
        <f>SUM(B153:B155)</f>
        <v>7</v>
      </c>
      <c r="C156" s="175"/>
      <c r="D156" s="175"/>
      <c r="E156" s="175">
        <f>SUM(E153:E155)</f>
        <v>656</v>
      </c>
      <c r="F156" s="121"/>
      <c r="G156" s="121"/>
    </row>
    <row r="157" spans="1:7" ht="17.25" customHeight="1">
      <c r="A157" s="334" t="s">
        <v>206</v>
      </c>
      <c r="B157" s="335"/>
      <c r="C157" s="336"/>
      <c r="D157" s="38"/>
      <c r="E157" s="37"/>
      <c r="F157" s="121"/>
      <c r="G157" s="121"/>
    </row>
    <row r="158" spans="1:7" ht="17.25" customHeight="1">
      <c r="A158" s="38">
        <v>1020</v>
      </c>
      <c r="B158" s="57">
        <v>10</v>
      </c>
      <c r="C158" s="176" t="s">
        <v>328</v>
      </c>
      <c r="D158" s="57" t="s">
        <v>329</v>
      </c>
      <c r="E158" s="57">
        <v>1765</v>
      </c>
      <c r="F158" s="121"/>
      <c r="G158" s="121"/>
    </row>
    <row r="159" spans="1:7" ht="17.25" customHeight="1">
      <c r="A159" s="67">
        <v>1016</v>
      </c>
      <c r="B159" s="86">
        <v>2</v>
      </c>
      <c r="C159" s="67" t="s">
        <v>225</v>
      </c>
      <c r="D159" s="99" t="s">
        <v>273</v>
      </c>
      <c r="E159" s="100">
        <v>84</v>
      </c>
      <c r="F159" s="121"/>
      <c r="G159" s="121"/>
    </row>
    <row r="160" spans="1:7" ht="17.25" customHeight="1">
      <c r="A160" s="67">
        <v>1017</v>
      </c>
      <c r="B160" s="86">
        <v>19</v>
      </c>
      <c r="C160" s="67" t="s">
        <v>207</v>
      </c>
      <c r="D160" s="99" t="s">
        <v>327</v>
      </c>
      <c r="E160" s="100">
        <v>1705</v>
      </c>
      <c r="F160" s="121"/>
      <c r="G160" s="121"/>
    </row>
    <row r="161" spans="1:7" ht="17.25" customHeight="1">
      <c r="A161" s="67">
        <v>1018</v>
      </c>
      <c r="B161" s="86">
        <v>3</v>
      </c>
      <c r="C161" s="67" t="s">
        <v>207</v>
      </c>
      <c r="D161" s="99" t="s">
        <v>228</v>
      </c>
      <c r="E161" s="100">
        <v>254</v>
      </c>
      <c r="F161" s="121"/>
      <c r="G161" s="121"/>
    </row>
    <row r="162" spans="1:7" ht="17.25" customHeight="1">
      <c r="A162" s="67">
        <v>1019</v>
      </c>
      <c r="B162" s="86">
        <v>1</v>
      </c>
      <c r="C162" s="67" t="s">
        <v>226</v>
      </c>
      <c r="D162" s="99" t="s">
        <v>227</v>
      </c>
      <c r="E162" s="100">
        <v>100</v>
      </c>
      <c r="F162" s="121"/>
      <c r="G162" s="121"/>
    </row>
    <row r="163" spans="1:7" ht="17.25" customHeight="1">
      <c r="A163" s="38"/>
      <c r="B163" s="175">
        <f>SUM(B158:B162)</f>
        <v>35</v>
      </c>
      <c r="C163" s="175"/>
      <c r="D163" s="175"/>
      <c r="E163" s="175">
        <f>SUM(E158:E162)</f>
        <v>3908</v>
      </c>
      <c r="F163" s="121"/>
      <c r="G163" s="121"/>
    </row>
    <row r="164" spans="1:7" ht="17.25" customHeight="1">
      <c r="A164" s="334" t="s">
        <v>219</v>
      </c>
      <c r="B164" s="335"/>
      <c r="C164" s="336"/>
      <c r="D164" s="144"/>
      <c r="E164" s="175"/>
      <c r="F164" s="121"/>
      <c r="G164" s="121"/>
    </row>
    <row r="165" spans="1:7" ht="17.25" customHeight="1">
      <c r="A165" s="67">
        <v>1015</v>
      </c>
      <c r="B165" s="86">
        <v>1</v>
      </c>
      <c r="C165" s="67" t="s">
        <v>207</v>
      </c>
      <c r="D165" s="99" t="s">
        <v>227</v>
      </c>
      <c r="E165" s="100">
        <v>45</v>
      </c>
      <c r="F165" s="121"/>
      <c r="G165" s="121"/>
    </row>
    <row r="166" spans="1:7" ht="17.25" customHeight="1">
      <c r="A166" s="38"/>
      <c r="B166" s="175">
        <f>B165</f>
        <v>1</v>
      </c>
      <c r="C166" s="175"/>
      <c r="D166" s="175"/>
      <c r="E166" s="175">
        <f>E165</f>
        <v>45</v>
      </c>
      <c r="F166" s="121"/>
      <c r="G166" s="121"/>
    </row>
    <row r="167" spans="1:7" ht="17.25" customHeight="1">
      <c r="A167" s="175" t="s">
        <v>14</v>
      </c>
      <c r="B167" s="117">
        <f>B156+B163+B166</f>
        <v>43</v>
      </c>
      <c r="C167" s="117"/>
      <c r="D167" s="117"/>
      <c r="E167" s="117">
        <f>E156+E163+E166</f>
        <v>4609</v>
      </c>
      <c r="F167" s="121"/>
      <c r="G167" s="121"/>
    </row>
    <row r="168" spans="1:7" ht="17.25" customHeight="1">
      <c r="A168" s="178"/>
      <c r="B168" s="118"/>
      <c r="C168" s="119"/>
      <c r="D168" s="117"/>
      <c r="E168" s="117"/>
      <c r="F168" s="121"/>
      <c r="G168" s="121"/>
    </row>
    <row r="169" spans="1:7" ht="26.25" customHeight="1">
      <c r="A169" s="331" t="s">
        <v>564</v>
      </c>
      <c r="B169" s="333"/>
      <c r="C169" s="333"/>
      <c r="D169" s="333"/>
      <c r="E169" s="333"/>
      <c r="F169" s="121"/>
      <c r="G169" s="121"/>
    </row>
    <row r="170" spans="1:7" ht="29.25" customHeight="1">
      <c r="A170" s="38" t="s">
        <v>201</v>
      </c>
      <c r="B170" s="38" t="s">
        <v>202</v>
      </c>
      <c r="C170" s="38" t="s">
        <v>203</v>
      </c>
      <c r="D170" s="38" t="s">
        <v>204</v>
      </c>
      <c r="E170" s="37" t="s">
        <v>205</v>
      </c>
      <c r="F170" s="121"/>
      <c r="G170" s="121"/>
    </row>
    <row r="171" spans="1:7" ht="19.5" customHeight="1">
      <c r="A171" s="334" t="s">
        <v>212</v>
      </c>
      <c r="B171" s="335"/>
      <c r="C171" s="336"/>
      <c r="D171" s="38"/>
      <c r="E171" s="37"/>
      <c r="F171" s="121"/>
      <c r="G171" s="121"/>
    </row>
    <row r="172" spans="1:7" ht="27.75">
      <c r="A172" s="38">
        <v>1021</v>
      </c>
      <c r="B172" s="162">
        <v>11</v>
      </c>
      <c r="C172" s="163" t="s">
        <v>226</v>
      </c>
      <c r="D172" s="38" t="s">
        <v>333</v>
      </c>
      <c r="E172" s="163">
        <v>1147</v>
      </c>
      <c r="F172" s="121"/>
      <c r="G172" s="121"/>
    </row>
    <row r="173" spans="1:7" ht="17.25" customHeight="1">
      <c r="A173" s="38"/>
      <c r="B173" s="175">
        <f>SUM(B172:B172)</f>
        <v>11</v>
      </c>
      <c r="C173" s="175"/>
      <c r="D173" s="175"/>
      <c r="E173" s="175">
        <f>SUM(E172:E172)</f>
        <v>1147</v>
      </c>
      <c r="F173" s="121"/>
      <c r="G173" s="121"/>
    </row>
    <row r="174" spans="1:7" ht="17.25" customHeight="1">
      <c r="A174" s="334" t="s">
        <v>206</v>
      </c>
      <c r="B174" s="335"/>
      <c r="C174" s="336"/>
      <c r="D174" s="38"/>
      <c r="E174" s="37"/>
      <c r="F174" s="121"/>
      <c r="G174" s="121"/>
    </row>
    <row r="175" spans="1:7" ht="21" customHeight="1">
      <c r="A175" s="67">
        <v>1022</v>
      </c>
      <c r="B175" s="86">
        <v>25</v>
      </c>
      <c r="C175" s="164" t="s">
        <v>338</v>
      </c>
      <c r="D175" s="99" t="s">
        <v>334</v>
      </c>
      <c r="E175" s="100">
        <v>2568</v>
      </c>
      <c r="F175" s="121"/>
      <c r="G175" s="121"/>
    </row>
    <row r="176" spans="1:7" ht="28.5" customHeight="1">
      <c r="A176" s="67">
        <v>1023</v>
      </c>
      <c r="B176" s="86">
        <v>25</v>
      </c>
      <c r="C176" s="164" t="s">
        <v>221</v>
      </c>
      <c r="D176" s="99" t="s">
        <v>335</v>
      </c>
      <c r="E176" s="100">
        <v>2601</v>
      </c>
      <c r="F176" s="121"/>
      <c r="G176" s="121"/>
    </row>
    <row r="177" spans="1:7" ht="21" customHeight="1">
      <c r="A177" s="67">
        <v>1024</v>
      </c>
      <c r="B177" s="86">
        <v>20</v>
      </c>
      <c r="C177" s="164" t="s">
        <v>339</v>
      </c>
      <c r="D177" s="99" t="s">
        <v>336</v>
      </c>
      <c r="E177" s="100">
        <v>3542</v>
      </c>
      <c r="F177" s="121"/>
      <c r="G177" s="121"/>
    </row>
    <row r="178" spans="1:7" ht="21" customHeight="1">
      <c r="A178" s="38">
        <v>1025</v>
      </c>
      <c r="B178" s="57">
        <v>30</v>
      </c>
      <c r="C178" s="176" t="s">
        <v>340</v>
      </c>
      <c r="D178" s="99" t="s">
        <v>337</v>
      </c>
      <c r="E178" s="99">
        <v>7261</v>
      </c>
      <c r="F178" s="121"/>
      <c r="G178" s="121"/>
    </row>
    <row r="179" spans="1:7" ht="22.5" customHeight="1">
      <c r="A179" s="67">
        <v>1027</v>
      </c>
      <c r="B179" s="86">
        <v>1</v>
      </c>
      <c r="C179" s="67" t="s">
        <v>225</v>
      </c>
      <c r="D179" s="99" t="s">
        <v>227</v>
      </c>
      <c r="E179" s="100">
        <v>36</v>
      </c>
      <c r="F179" s="121"/>
      <c r="G179" s="121"/>
    </row>
    <row r="180" spans="1:7" ht="22.5" customHeight="1">
      <c r="A180" s="67">
        <v>1028</v>
      </c>
      <c r="B180" s="86">
        <v>22</v>
      </c>
      <c r="C180" s="67" t="s">
        <v>207</v>
      </c>
      <c r="D180" s="99" t="s">
        <v>341</v>
      </c>
      <c r="E180" s="100">
        <v>1976</v>
      </c>
      <c r="F180" s="121"/>
      <c r="G180" s="121"/>
    </row>
    <row r="181" spans="1:7" ht="22.5" customHeight="1">
      <c r="A181" s="67">
        <v>1029</v>
      </c>
      <c r="B181" s="86">
        <v>11</v>
      </c>
      <c r="C181" s="67" t="s">
        <v>207</v>
      </c>
      <c r="D181" s="99" t="s">
        <v>342</v>
      </c>
      <c r="E181" s="100">
        <v>926</v>
      </c>
      <c r="F181" s="121"/>
      <c r="G181" s="121"/>
    </row>
    <row r="182" spans="1:7" ht="22.5" customHeight="1">
      <c r="A182" s="67">
        <v>1030</v>
      </c>
      <c r="B182" s="86">
        <v>3</v>
      </c>
      <c r="C182" s="67" t="s">
        <v>226</v>
      </c>
      <c r="D182" s="99" t="s">
        <v>228</v>
      </c>
      <c r="E182" s="100">
        <v>300</v>
      </c>
      <c r="F182" s="121"/>
      <c r="G182" s="121"/>
    </row>
    <row r="183" spans="1:7" ht="17.25" customHeight="1">
      <c r="A183" s="38"/>
      <c r="B183" s="175">
        <f>SUM(B175:B182)</f>
        <v>137</v>
      </c>
      <c r="C183" s="175"/>
      <c r="D183" s="175"/>
      <c r="E183" s="175">
        <f>SUM(E175:E182)</f>
        <v>19210</v>
      </c>
      <c r="F183" s="121"/>
      <c r="G183" s="121"/>
    </row>
    <row r="184" spans="1:7" ht="17.25" customHeight="1">
      <c r="A184" s="334" t="s">
        <v>219</v>
      </c>
      <c r="B184" s="335"/>
      <c r="C184" s="336"/>
      <c r="D184" s="175"/>
      <c r="E184" s="175"/>
      <c r="F184" s="121"/>
      <c r="G184" s="121"/>
    </row>
    <row r="185" spans="1:7" ht="16.5" customHeight="1">
      <c r="A185" s="67">
        <v>1026</v>
      </c>
      <c r="B185" s="86">
        <v>1</v>
      </c>
      <c r="C185" s="67" t="s">
        <v>207</v>
      </c>
      <c r="D185" s="99" t="s">
        <v>227</v>
      </c>
      <c r="E185" s="100">
        <v>45</v>
      </c>
      <c r="F185" s="121"/>
      <c r="G185" s="121"/>
    </row>
    <row r="186" spans="1:7" ht="17.25" customHeight="1">
      <c r="A186" s="38"/>
      <c r="B186" s="175">
        <f>B185</f>
        <v>1</v>
      </c>
      <c r="C186" s="175"/>
      <c r="D186" s="175"/>
      <c r="E186" s="175">
        <f>E185</f>
        <v>45</v>
      </c>
      <c r="F186" s="121"/>
      <c r="G186" s="121"/>
    </row>
    <row r="187" spans="1:7" ht="17.25" customHeight="1">
      <c r="A187" s="175" t="s">
        <v>14</v>
      </c>
      <c r="B187" s="117">
        <f>B173+B183+B186</f>
        <v>149</v>
      </c>
      <c r="C187" s="117"/>
      <c r="D187" s="117"/>
      <c r="E187" s="117">
        <f>E173+E183+E186</f>
        <v>20402</v>
      </c>
      <c r="F187" s="121"/>
      <c r="G187" s="121"/>
    </row>
    <row r="188" spans="1:7" ht="17.25" customHeight="1">
      <c r="A188" s="178"/>
      <c r="B188" s="118"/>
      <c r="C188" s="119"/>
      <c r="D188" s="117"/>
      <c r="E188" s="117"/>
      <c r="F188" s="121"/>
      <c r="G188" s="121"/>
    </row>
    <row r="189" spans="1:7" ht="28.5" customHeight="1">
      <c r="A189" s="331" t="s">
        <v>627</v>
      </c>
      <c r="B189" s="333"/>
      <c r="C189" s="333"/>
      <c r="D189" s="333"/>
      <c r="E189" s="333"/>
      <c r="F189" s="121"/>
      <c r="G189" s="121"/>
    </row>
    <row r="190" spans="1:7" ht="24" customHeight="1">
      <c r="A190" s="38" t="s">
        <v>201</v>
      </c>
      <c r="B190" s="38" t="s">
        <v>202</v>
      </c>
      <c r="C190" s="38" t="s">
        <v>203</v>
      </c>
      <c r="D190" s="38" t="s">
        <v>204</v>
      </c>
      <c r="E190" s="37" t="s">
        <v>205</v>
      </c>
      <c r="F190" s="121"/>
      <c r="G190" s="121"/>
    </row>
    <row r="191" spans="1:7" ht="17.25" customHeight="1">
      <c r="A191" s="334" t="s">
        <v>212</v>
      </c>
      <c r="B191" s="335"/>
      <c r="C191" s="336"/>
      <c r="D191" s="38"/>
      <c r="E191" s="37"/>
      <c r="F191" s="121"/>
      <c r="G191" s="121"/>
    </row>
    <row r="192" spans="1:7" ht="17.25" customHeight="1">
      <c r="A192" s="57">
        <v>23108</v>
      </c>
      <c r="B192" s="57">
        <v>4</v>
      </c>
      <c r="C192" s="38" t="s">
        <v>214</v>
      </c>
      <c r="D192" s="38" t="s">
        <v>346</v>
      </c>
      <c r="E192" s="57">
        <v>334</v>
      </c>
      <c r="F192" s="121"/>
      <c r="G192" s="121"/>
    </row>
    <row r="193" spans="1:7" ht="17.25" customHeight="1">
      <c r="A193" s="38"/>
      <c r="B193" s="175">
        <f>SUM(B192:B192)</f>
        <v>4</v>
      </c>
      <c r="C193" s="175"/>
      <c r="D193" s="175"/>
      <c r="E193" s="175">
        <f>SUM(E192:E192)</f>
        <v>334</v>
      </c>
      <c r="F193" s="121"/>
      <c r="G193" s="121"/>
    </row>
    <row r="194" spans="1:7" ht="17.25" customHeight="1">
      <c r="A194" s="334" t="s">
        <v>206</v>
      </c>
      <c r="B194" s="335"/>
      <c r="C194" s="336"/>
      <c r="D194" s="38"/>
      <c r="E194" s="37"/>
      <c r="F194" s="121"/>
      <c r="G194" s="121"/>
    </row>
    <row r="195" spans="1:7" ht="17.25" customHeight="1">
      <c r="A195" s="57">
        <v>23110</v>
      </c>
      <c r="B195" s="57">
        <v>2</v>
      </c>
      <c r="C195" s="57" t="s">
        <v>213</v>
      </c>
      <c r="D195" s="57" t="s">
        <v>348</v>
      </c>
      <c r="E195" s="57">
        <v>108</v>
      </c>
      <c r="F195" s="121"/>
      <c r="G195" s="121"/>
    </row>
    <row r="196" spans="1:7" ht="17.25" customHeight="1">
      <c r="A196" s="38">
        <v>23111</v>
      </c>
      <c r="B196" s="38">
        <v>3</v>
      </c>
      <c r="C196" s="165" t="s">
        <v>229</v>
      </c>
      <c r="D196" s="38" t="s">
        <v>349</v>
      </c>
      <c r="E196" s="38">
        <v>590</v>
      </c>
      <c r="F196" s="121"/>
      <c r="G196" s="121"/>
    </row>
    <row r="197" spans="1:7" ht="17.25" customHeight="1">
      <c r="A197" s="38">
        <v>23112</v>
      </c>
      <c r="B197" s="38">
        <v>1</v>
      </c>
      <c r="C197" s="176" t="s">
        <v>231</v>
      </c>
      <c r="D197" s="38" t="s">
        <v>262</v>
      </c>
      <c r="E197" s="38">
        <v>290</v>
      </c>
      <c r="F197" s="121"/>
      <c r="G197" s="121"/>
    </row>
    <row r="198" spans="1:7" ht="17.25" customHeight="1">
      <c r="A198" s="38">
        <v>23113</v>
      </c>
      <c r="B198" s="38">
        <v>1</v>
      </c>
      <c r="C198" s="176" t="s">
        <v>350</v>
      </c>
      <c r="D198" s="38" t="s">
        <v>351</v>
      </c>
      <c r="E198" s="38">
        <v>430</v>
      </c>
      <c r="F198" s="121">
        <f>B195</f>
        <v>2</v>
      </c>
      <c r="G198" s="121"/>
    </row>
    <row r="199" spans="1:7" ht="17.25" customHeight="1">
      <c r="A199" s="57">
        <v>23115</v>
      </c>
      <c r="B199" s="57">
        <v>30</v>
      </c>
      <c r="C199" s="42" t="s">
        <v>214</v>
      </c>
      <c r="D199" s="198" t="s">
        <v>447</v>
      </c>
      <c r="E199" s="42">
        <v>2273</v>
      </c>
      <c r="F199" s="121">
        <f>B199+B200+B203+B204+B205+B206+B207</f>
        <v>200</v>
      </c>
      <c r="G199" s="121"/>
    </row>
    <row r="200" spans="1:7" ht="17.25" customHeight="1">
      <c r="A200" s="57">
        <v>23116</v>
      </c>
      <c r="B200" s="57">
        <v>30</v>
      </c>
      <c r="C200" s="42" t="s">
        <v>214</v>
      </c>
      <c r="D200" s="198" t="s">
        <v>448</v>
      </c>
      <c r="E200" s="42">
        <v>2254</v>
      </c>
      <c r="F200" s="121">
        <f>B201+B202+B208</f>
        <v>90</v>
      </c>
      <c r="G200" s="121"/>
    </row>
    <row r="201" spans="1:7" ht="17.25" customHeight="1">
      <c r="A201" s="38">
        <v>23125</v>
      </c>
      <c r="B201" s="38">
        <v>30</v>
      </c>
      <c r="C201" s="38" t="s">
        <v>217</v>
      </c>
      <c r="D201" s="38" t="s">
        <v>452</v>
      </c>
      <c r="E201" s="38">
        <v>3018</v>
      </c>
      <c r="F201" s="121"/>
      <c r="G201" s="121"/>
    </row>
    <row r="202" spans="1:7" ht="17.25" customHeight="1">
      <c r="A202" s="38">
        <v>23126</v>
      </c>
      <c r="B202" s="38">
        <v>30</v>
      </c>
      <c r="C202" s="38" t="s">
        <v>217</v>
      </c>
      <c r="D202" s="38" t="s">
        <v>453</v>
      </c>
      <c r="E202" s="38">
        <v>2997</v>
      </c>
      <c r="F202" s="121"/>
      <c r="G202" s="121"/>
    </row>
    <row r="203" spans="1:7" ht="17.25" customHeight="1">
      <c r="A203" s="57">
        <v>23120</v>
      </c>
      <c r="B203" s="57">
        <v>30</v>
      </c>
      <c r="C203" s="42" t="s">
        <v>214</v>
      </c>
      <c r="D203" s="38" t="s">
        <v>459</v>
      </c>
      <c r="E203" s="38">
        <v>2263</v>
      </c>
      <c r="F203" s="121"/>
      <c r="G203" s="121"/>
    </row>
    <row r="204" spans="1:7" ht="17.25" customHeight="1">
      <c r="A204" s="57">
        <v>23121</v>
      </c>
      <c r="B204" s="57">
        <v>30</v>
      </c>
      <c r="C204" s="42" t="s">
        <v>214</v>
      </c>
      <c r="D204" s="38" t="s">
        <v>460</v>
      </c>
      <c r="E204" s="38">
        <v>2269</v>
      </c>
      <c r="F204" s="121"/>
      <c r="G204" s="121"/>
    </row>
    <row r="205" spans="1:7" ht="17.25" customHeight="1">
      <c r="A205" s="57">
        <v>23122</v>
      </c>
      <c r="B205" s="57">
        <v>30</v>
      </c>
      <c r="C205" s="42" t="s">
        <v>214</v>
      </c>
      <c r="D205" s="38" t="s">
        <v>461</v>
      </c>
      <c r="E205" s="57">
        <v>2267</v>
      </c>
      <c r="F205" s="121"/>
      <c r="G205" s="121"/>
    </row>
    <row r="206" spans="1:7" ht="17.25" customHeight="1">
      <c r="A206" s="57">
        <v>23123</v>
      </c>
      <c r="B206" s="57">
        <v>30</v>
      </c>
      <c r="C206" s="42" t="s">
        <v>214</v>
      </c>
      <c r="D206" s="38" t="s">
        <v>462</v>
      </c>
      <c r="E206" s="57">
        <v>2255</v>
      </c>
      <c r="F206" s="121"/>
      <c r="G206" s="121"/>
    </row>
    <row r="207" spans="1:7" ht="17.25" customHeight="1">
      <c r="A207" s="57">
        <v>23124</v>
      </c>
      <c r="B207" s="57">
        <v>20</v>
      </c>
      <c r="C207" s="42" t="s">
        <v>214</v>
      </c>
      <c r="D207" s="57" t="s">
        <v>463</v>
      </c>
      <c r="E207" s="57">
        <v>1501</v>
      </c>
      <c r="F207" s="121"/>
      <c r="G207" s="121"/>
    </row>
    <row r="208" spans="1:7" ht="17.25" customHeight="1">
      <c r="A208" s="38">
        <v>23132</v>
      </c>
      <c r="B208" s="38">
        <v>30</v>
      </c>
      <c r="C208" s="38" t="s">
        <v>217</v>
      </c>
      <c r="D208" s="38" t="s">
        <v>464</v>
      </c>
      <c r="E208" s="38">
        <v>2901</v>
      </c>
      <c r="F208" s="121"/>
      <c r="G208" s="121"/>
    </row>
    <row r="209" spans="1:7" ht="17.25" customHeight="1">
      <c r="A209" s="38"/>
      <c r="B209" s="175">
        <f>SUM(B195:B208)</f>
        <v>297</v>
      </c>
      <c r="C209" s="239"/>
      <c r="D209" s="239"/>
      <c r="E209" s="239">
        <f>SUM(E195:E208)</f>
        <v>25416</v>
      </c>
      <c r="F209" s="121"/>
      <c r="G209" s="121"/>
    </row>
    <row r="210" spans="1:7" ht="17.25" customHeight="1">
      <c r="A210" s="175" t="s">
        <v>14</v>
      </c>
      <c r="B210" s="117">
        <f>B193+B209</f>
        <v>301</v>
      </c>
      <c r="C210" s="117"/>
      <c r="D210" s="117"/>
      <c r="E210" s="117">
        <f>E193+E209</f>
        <v>25750</v>
      </c>
      <c r="F210" s="121"/>
      <c r="G210" s="121"/>
    </row>
    <row r="211" spans="1:7" ht="17.25" customHeight="1">
      <c r="A211" s="178"/>
      <c r="B211" s="118"/>
      <c r="C211" s="119"/>
      <c r="D211" s="117"/>
      <c r="E211" s="117"/>
      <c r="F211" s="121"/>
      <c r="G211" s="121"/>
    </row>
    <row r="212" spans="1:7" ht="26.25" customHeight="1">
      <c r="A212" s="331" t="s">
        <v>565</v>
      </c>
      <c r="B212" s="333"/>
      <c r="C212" s="333"/>
      <c r="D212" s="333"/>
      <c r="E212" s="333"/>
      <c r="F212" s="121"/>
      <c r="G212" s="121"/>
    </row>
    <row r="213" spans="1:7" ht="25.5" customHeight="1">
      <c r="A213" s="38" t="s">
        <v>201</v>
      </c>
      <c r="B213" s="38" t="s">
        <v>202</v>
      </c>
      <c r="C213" s="38" t="s">
        <v>203</v>
      </c>
      <c r="D213" s="38" t="s">
        <v>204</v>
      </c>
      <c r="E213" s="37" t="s">
        <v>205</v>
      </c>
      <c r="F213" s="121"/>
      <c r="G213" s="121"/>
    </row>
    <row r="214" spans="1:7" ht="17.25" customHeight="1">
      <c r="A214" s="334" t="s">
        <v>212</v>
      </c>
      <c r="B214" s="335"/>
      <c r="C214" s="336"/>
      <c r="D214" s="38"/>
      <c r="E214" s="37"/>
      <c r="F214" s="121"/>
      <c r="G214" s="121"/>
    </row>
    <row r="215" spans="1:7" ht="17.25" customHeight="1">
      <c r="A215" s="57">
        <v>23109</v>
      </c>
      <c r="B215" s="57">
        <v>8</v>
      </c>
      <c r="C215" s="38" t="s">
        <v>217</v>
      </c>
      <c r="D215" s="38" t="s">
        <v>347</v>
      </c>
      <c r="E215" s="57">
        <v>894</v>
      </c>
      <c r="F215" s="121"/>
      <c r="G215" s="121"/>
    </row>
    <row r="216" spans="1:7" ht="17.25" customHeight="1">
      <c r="A216" s="38"/>
      <c r="B216" s="175">
        <f>SUM(B215:B215)</f>
        <v>8</v>
      </c>
      <c r="C216" s="175"/>
      <c r="D216" s="175"/>
      <c r="E216" s="175">
        <f>SUM(E215:E215)</f>
        <v>894</v>
      </c>
      <c r="F216" s="121"/>
      <c r="G216" s="121"/>
    </row>
    <row r="217" spans="1:7" ht="17.25" customHeight="1">
      <c r="A217" s="334" t="s">
        <v>206</v>
      </c>
      <c r="B217" s="335"/>
      <c r="C217" s="336"/>
      <c r="D217" s="38"/>
      <c r="E217" s="37"/>
      <c r="F217" s="121"/>
      <c r="G217" s="121"/>
    </row>
    <row r="218" spans="1:7" ht="17.25" customHeight="1">
      <c r="A218" s="57">
        <v>23114</v>
      </c>
      <c r="B218" s="57">
        <v>2</v>
      </c>
      <c r="C218" s="38" t="s">
        <v>217</v>
      </c>
      <c r="D218" s="38" t="s">
        <v>352</v>
      </c>
      <c r="E218" s="57">
        <v>147</v>
      </c>
      <c r="F218" s="121"/>
      <c r="G218" s="121"/>
    </row>
    <row r="219" spans="1:7" ht="17.25" customHeight="1">
      <c r="A219" s="57">
        <v>23114</v>
      </c>
      <c r="B219" s="57">
        <v>1</v>
      </c>
      <c r="C219" s="176" t="s">
        <v>221</v>
      </c>
      <c r="D219" s="67" t="s">
        <v>353</v>
      </c>
      <c r="E219" s="38">
        <v>90</v>
      </c>
      <c r="F219" s="121"/>
      <c r="G219" s="121"/>
    </row>
    <row r="220" spans="1:7" ht="17.25" customHeight="1">
      <c r="A220" s="57">
        <v>23117</v>
      </c>
      <c r="B220" s="57">
        <v>30</v>
      </c>
      <c r="C220" s="42" t="s">
        <v>214</v>
      </c>
      <c r="D220" s="198" t="s">
        <v>449</v>
      </c>
      <c r="E220" s="42">
        <v>2265</v>
      </c>
      <c r="F220" s="121">
        <f>B220+B221+B222</f>
        <v>90</v>
      </c>
      <c r="G220" s="121"/>
    </row>
    <row r="221" spans="1:7" ht="17.25" customHeight="1">
      <c r="A221" s="57">
        <v>23118</v>
      </c>
      <c r="B221" s="57">
        <v>30</v>
      </c>
      <c r="C221" s="42" t="s">
        <v>214</v>
      </c>
      <c r="D221" s="38" t="s">
        <v>450</v>
      </c>
      <c r="E221" s="38">
        <v>2257</v>
      </c>
      <c r="F221" s="121">
        <f>B223+B224+B225+B226+B227+B218</f>
        <v>152</v>
      </c>
      <c r="G221" s="121"/>
    </row>
    <row r="222" spans="1:7" ht="17.25" customHeight="1">
      <c r="A222" s="57">
        <v>23119</v>
      </c>
      <c r="B222" s="57">
        <v>30</v>
      </c>
      <c r="C222" s="42" t="s">
        <v>214</v>
      </c>
      <c r="D222" s="38" t="s">
        <v>451</v>
      </c>
      <c r="E222" s="38">
        <v>2267</v>
      </c>
      <c r="F222" s="121"/>
      <c r="G222" s="121"/>
    </row>
    <row r="223" spans="1:7" ht="17.25" customHeight="1">
      <c r="A223" s="38">
        <v>23127</v>
      </c>
      <c r="B223" s="38">
        <v>30</v>
      </c>
      <c r="C223" s="38" t="s">
        <v>217</v>
      </c>
      <c r="D223" s="38" t="s">
        <v>454</v>
      </c>
      <c r="E223" s="38">
        <v>2947</v>
      </c>
      <c r="F223" s="121"/>
      <c r="G223" s="121"/>
    </row>
    <row r="224" spans="1:7" ht="17.25" customHeight="1">
      <c r="A224" s="38">
        <v>23128</v>
      </c>
      <c r="B224" s="38">
        <v>30</v>
      </c>
      <c r="C224" s="38" t="s">
        <v>217</v>
      </c>
      <c r="D224" s="38" t="s">
        <v>455</v>
      </c>
      <c r="E224" s="38">
        <v>3035</v>
      </c>
      <c r="F224" s="121"/>
      <c r="G224" s="121"/>
    </row>
    <row r="225" spans="1:7" ht="17.25" customHeight="1">
      <c r="A225" s="38">
        <v>23129</v>
      </c>
      <c r="B225" s="38">
        <v>30</v>
      </c>
      <c r="C225" s="38" t="s">
        <v>217</v>
      </c>
      <c r="D225" s="38" t="s">
        <v>456</v>
      </c>
      <c r="E225" s="38">
        <v>2909</v>
      </c>
      <c r="F225" s="121"/>
      <c r="G225" s="121"/>
    </row>
    <row r="226" spans="1:7" ht="17.25" customHeight="1">
      <c r="A226" s="38">
        <v>23130</v>
      </c>
      <c r="B226" s="38">
        <v>30</v>
      </c>
      <c r="C226" s="38" t="s">
        <v>217</v>
      </c>
      <c r="D226" s="38" t="s">
        <v>457</v>
      </c>
      <c r="E226" s="38">
        <v>2980</v>
      </c>
      <c r="F226" s="121"/>
      <c r="G226" s="121"/>
    </row>
    <row r="227" spans="1:7" ht="17.25" customHeight="1">
      <c r="A227" s="38">
        <v>23131</v>
      </c>
      <c r="B227" s="38">
        <v>30</v>
      </c>
      <c r="C227" s="38" t="s">
        <v>217</v>
      </c>
      <c r="D227" s="38" t="s">
        <v>458</v>
      </c>
      <c r="E227" s="38">
        <v>3034</v>
      </c>
      <c r="F227" s="121"/>
      <c r="G227" s="121"/>
    </row>
    <row r="228" spans="1:7" ht="17.25" customHeight="1">
      <c r="A228" s="38"/>
      <c r="B228" s="175">
        <f>SUM(B218:B227)</f>
        <v>243</v>
      </c>
      <c r="C228" s="239"/>
      <c r="D228" s="239"/>
      <c r="E228" s="239">
        <f>SUM(E218:E227)</f>
        <v>21931</v>
      </c>
      <c r="F228" s="121"/>
      <c r="G228" s="121"/>
    </row>
    <row r="229" spans="1:7" ht="17.25" customHeight="1">
      <c r="A229" s="334" t="s">
        <v>219</v>
      </c>
      <c r="B229" s="335"/>
      <c r="C229" s="336"/>
      <c r="D229" s="175"/>
      <c r="E229" s="178"/>
      <c r="F229" s="121"/>
      <c r="G229" s="121"/>
    </row>
    <row r="230" spans="1:7" ht="17.25" customHeight="1">
      <c r="A230" s="40">
        <v>23139</v>
      </c>
      <c r="B230" s="57">
        <v>10</v>
      </c>
      <c r="C230" s="38" t="s">
        <v>207</v>
      </c>
      <c r="D230" s="67" t="s">
        <v>356</v>
      </c>
      <c r="E230" s="38">
        <v>675</v>
      </c>
      <c r="F230" s="121"/>
      <c r="G230" s="121"/>
    </row>
    <row r="231" spans="1:7" ht="17.25" customHeight="1">
      <c r="A231" s="38"/>
      <c r="B231" s="175">
        <f>B230</f>
        <v>10</v>
      </c>
      <c r="C231" s="175"/>
      <c r="D231" s="175"/>
      <c r="E231" s="175">
        <f>E230</f>
        <v>675</v>
      </c>
      <c r="F231" s="121"/>
      <c r="G231" s="121"/>
    </row>
    <row r="232" spans="1:7" ht="17.25" customHeight="1">
      <c r="A232" s="175" t="s">
        <v>14</v>
      </c>
      <c r="B232" s="117">
        <f>B216+B228+B231</f>
        <v>261</v>
      </c>
      <c r="C232" s="117"/>
      <c r="D232" s="117"/>
      <c r="E232" s="117">
        <f>E216+E228+E231</f>
        <v>23500</v>
      </c>
      <c r="F232" s="121"/>
      <c r="G232" s="121"/>
    </row>
    <row r="233" spans="1:7" ht="17.25" customHeight="1">
      <c r="A233" s="178"/>
      <c r="B233" s="118"/>
      <c r="C233" s="119"/>
      <c r="D233" s="117"/>
      <c r="E233" s="117"/>
      <c r="F233" s="121"/>
      <c r="G233" s="121"/>
    </row>
    <row r="234" spans="1:7" ht="33.75" customHeight="1">
      <c r="A234" s="331" t="s">
        <v>628</v>
      </c>
      <c r="B234" s="333"/>
      <c r="C234" s="333"/>
      <c r="D234" s="333"/>
      <c r="E234" s="333"/>
      <c r="F234" s="121"/>
      <c r="G234" s="121"/>
    </row>
    <row r="235" spans="1:7" ht="23.25" customHeight="1">
      <c r="A235" s="38" t="s">
        <v>201</v>
      </c>
      <c r="B235" s="38" t="s">
        <v>202</v>
      </c>
      <c r="C235" s="38" t="s">
        <v>203</v>
      </c>
      <c r="D235" s="38" t="s">
        <v>204</v>
      </c>
      <c r="E235" s="37" t="s">
        <v>205</v>
      </c>
      <c r="F235" s="121"/>
      <c r="G235" s="121"/>
    </row>
    <row r="236" spans="1:7" ht="17.25" customHeight="1">
      <c r="A236" s="334" t="s">
        <v>212</v>
      </c>
      <c r="B236" s="335"/>
      <c r="C236" s="336"/>
      <c r="D236" s="38"/>
      <c r="E236" s="37"/>
      <c r="F236" s="121"/>
      <c r="G236" s="121"/>
    </row>
    <row r="237" spans="1:7" ht="17.25" customHeight="1">
      <c r="A237" s="67">
        <v>2</v>
      </c>
      <c r="B237" s="86">
        <v>2</v>
      </c>
      <c r="C237" s="57" t="s">
        <v>213</v>
      </c>
      <c r="D237" s="163" t="s">
        <v>360</v>
      </c>
      <c r="E237" s="67">
        <v>116</v>
      </c>
      <c r="F237" s="121"/>
      <c r="G237" s="121"/>
    </row>
    <row r="238" spans="1:7" ht="17.25" customHeight="1">
      <c r="A238" s="67">
        <v>3</v>
      </c>
      <c r="B238" s="57">
        <v>8</v>
      </c>
      <c r="C238" s="86" t="s">
        <v>214</v>
      </c>
      <c r="D238" s="57" t="s">
        <v>361</v>
      </c>
      <c r="E238" s="38">
        <v>646</v>
      </c>
      <c r="F238" s="121"/>
      <c r="G238" s="121"/>
    </row>
    <row r="239" spans="1:7" ht="17.25" customHeight="1">
      <c r="A239" s="67">
        <v>4</v>
      </c>
      <c r="B239" s="86">
        <v>12</v>
      </c>
      <c r="C239" s="57" t="s">
        <v>217</v>
      </c>
      <c r="D239" s="67" t="s">
        <v>362</v>
      </c>
      <c r="E239" s="67">
        <v>1335</v>
      </c>
      <c r="F239" s="121"/>
      <c r="G239" s="121"/>
    </row>
    <row r="240" spans="1:7" ht="17.25" customHeight="1">
      <c r="A240" s="67">
        <v>5</v>
      </c>
      <c r="B240" s="38">
        <v>2</v>
      </c>
      <c r="C240" s="176" t="s">
        <v>368</v>
      </c>
      <c r="D240" s="99" t="s">
        <v>363</v>
      </c>
      <c r="E240" s="162">
        <v>1300</v>
      </c>
      <c r="F240" s="121"/>
      <c r="G240" s="121"/>
    </row>
    <row r="241" spans="1:7" ht="17.25" customHeight="1">
      <c r="A241" s="67">
        <v>6</v>
      </c>
      <c r="B241" s="98">
        <v>2</v>
      </c>
      <c r="C241" s="102" t="s">
        <v>369</v>
      </c>
      <c r="D241" s="98" t="s">
        <v>364</v>
      </c>
      <c r="E241" s="98">
        <v>2000</v>
      </c>
      <c r="F241" s="121"/>
      <c r="G241" s="121"/>
    </row>
    <row r="242" spans="1:7" ht="17.25" customHeight="1">
      <c r="A242" s="38"/>
      <c r="B242" s="175">
        <f>SUM(B237:B241)</f>
        <v>26</v>
      </c>
      <c r="C242" s="175"/>
      <c r="D242" s="175"/>
      <c r="E242" s="175">
        <f>SUM(E237:E241)</f>
        <v>5397</v>
      </c>
      <c r="F242" s="121"/>
      <c r="G242" s="121"/>
    </row>
    <row r="243" spans="1:7" ht="17.25" customHeight="1">
      <c r="A243" s="334" t="s">
        <v>206</v>
      </c>
      <c r="B243" s="335"/>
      <c r="C243" s="336"/>
      <c r="D243" s="38"/>
      <c r="E243" s="37"/>
      <c r="F243" s="121"/>
      <c r="G243" s="121"/>
    </row>
    <row r="244" spans="1:7" ht="17.25" customHeight="1">
      <c r="A244" s="67">
        <v>7</v>
      </c>
      <c r="B244" s="57">
        <v>3</v>
      </c>
      <c r="C244" s="38" t="s">
        <v>213</v>
      </c>
      <c r="D244" s="67" t="s">
        <v>365</v>
      </c>
      <c r="E244" s="38">
        <v>150</v>
      </c>
      <c r="F244" s="121"/>
      <c r="G244" s="121"/>
    </row>
    <row r="245" spans="1:7" ht="17.25" customHeight="1">
      <c r="A245" s="38">
        <v>8</v>
      </c>
      <c r="B245" s="57">
        <v>11</v>
      </c>
      <c r="C245" s="122" t="s">
        <v>221</v>
      </c>
      <c r="D245" s="162" t="s">
        <v>439</v>
      </c>
      <c r="E245" s="38">
        <v>1229</v>
      </c>
      <c r="F245" s="121"/>
      <c r="G245" s="121"/>
    </row>
    <row r="246" spans="1:7" ht="17.25" customHeight="1">
      <c r="A246" s="38">
        <v>9</v>
      </c>
      <c r="B246" s="38">
        <v>6</v>
      </c>
      <c r="C246" s="122" t="s">
        <v>229</v>
      </c>
      <c r="D246" s="162" t="s">
        <v>440</v>
      </c>
      <c r="E246" s="38">
        <v>1229</v>
      </c>
      <c r="F246" s="121"/>
      <c r="G246" s="121"/>
    </row>
    <row r="247" spans="1:7" ht="17.25" customHeight="1">
      <c r="A247" s="127">
        <v>10</v>
      </c>
      <c r="B247" s="98">
        <v>9</v>
      </c>
      <c r="C247" s="102" t="s">
        <v>231</v>
      </c>
      <c r="D247" s="98" t="s">
        <v>367</v>
      </c>
      <c r="E247" s="98">
        <v>2357</v>
      </c>
      <c r="F247" s="121"/>
      <c r="G247" s="121"/>
    </row>
    <row r="248" spans="1:7" ht="17.25" customHeight="1">
      <c r="A248" s="38"/>
      <c r="B248" s="175">
        <f>SUM(B244:B247)</f>
        <v>29</v>
      </c>
      <c r="C248" s="175"/>
      <c r="D248" s="175"/>
      <c r="E248" s="175">
        <f>SUM(E244:E247)</f>
        <v>4965</v>
      </c>
      <c r="F248" s="121"/>
      <c r="G248" s="121"/>
    </row>
    <row r="249" spans="1:7" ht="17.25" customHeight="1">
      <c r="A249" s="334" t="s">
        <v>218</v>
      </c>
      <c r="B249" s="335"/>
      <c r="C249" s="336"/>
      <c r="D249" s="175"/>
      <c r="E249" s="178"/>
      <c r="F249" s="121"/>
      <c r="G249" s="121"/>
    </row>
    <row r="250" spans="1:7" ht="17.25" customHeight="1">
      <c r="A250" s="67">
        <v>1</v>
      </c>
      <c r="B250" s="86">
        <v>3</v>
      </c>
      <c r="C250" s="86" t="s">
        <v>214</v>
      </c>
      <c r="D250" s="67" t="s">
        <v>366</v>
      </c>
      <c r="E250" s="67">
        <v>186</v>
      </c>
      <c r="F250" s="121"/>
      <c r="G250" s="121"/>
    </row>
    <row r="251" spans="1:7" ht="17.25" customHeight="1">
      <c r="A251" s="38"/>
      <c r="B251" s="175">
        <f>B250</f>
        <v>3</v>
      </c>
      <c r="C251" s="175"/>
      <c r="D251" s="175"/>
      <c r="E251" s="175">
        <f>E250</f>
        <v>186</v>
      </c>
      <c r="F251" s="121"/>
      <c r="G251" s="121"/>
    </row>
    <row r="252" spans="1:7" ht="17.25" customHeight="1">
      <c r="A252" s="175" t="s">
        <v>14</v>
      </c>
      <c r="B252" s="117">
        <f>B242+B248+B251</f>
        <v>58</v>
      </c>
      <c r="C252" s="117"/>
      <c r="D252" s="117"/>
      <c r="E252" s="117">
        <f>E242+E248+E251</f>
        <v>10548</v>
      </c>
      <c r="F252" s="117"/>
      <c r="G252" s="117"/>
    </row>
    <row r="253" spans="1:7" ht="17.25" customHeight="1">
      <c r="A253" s="178"/>
      <c r="B253" s="118"/>
      <c r="C253" s="119"/>
      <c r="D253" s="117"/>
      <c r="E253" s="117"/>
      <c r="F253" s="121"/>
      <c r="G253" s="121"/>
    </row>
    <row r="254" spans="1:7" ht="31.5" customHeight="1">
      <c r="A254" s="331" t="s">
        <v>629</v>
      </c>
      <c r="B254" s="333"/>
      <c r="C254" s="333"/>
      <c r="D254" s="333"/>
      <c r="E254" s="333"/>
      <c r="F254" s="121"/>
      <c r="G254" s="121"/>
    </row>
    <row r="255" spans="1:7" ht="24" customHeight="1">
      <c r="A255" s="38" t="s">
        <v>201</v>
      </c>
      <c r="B255" s="38" t="s">
        <v>202</v>
      </c>
      <c r="C255" s="38" t="s">
        <v>203</v>
      </c>
      <c r="D255" s="38" t="s">
        <v>204</v>
      </c>
      <c r="E255" s="37" t="s">
        <v>205</v>
      </c>
      <c r="F255" s="121"/>
      <c r="G255" s="121"/>
    </row>
    <row r="256" spans="1:7" ht="17.25" customHeight="1">
      <c r="A256" s="334" t="s">
        <v>212</v>
      </c>
      <c r="B256" s="335"/>
      <c r="C256" s="336"/>
      <c r="D256" s="38"/>
      <c r="E256" s="37"/>
      <c r="F256" s="121"/>
      <c r="G256" s="121"/>
    </row>
    <row r="257" spans="1:7" ht="17.25" customHeight="1">
      <c r="A257" s="103" t="s">
        <v>370</v>
      </c>
      <c r="B257" s="166">
        <v>1</v>
      </c>
      <c r="C257" s="99" t="s">
        <v>214</v>
      </c>
      <c r="D257" s="166" t="s">
        <v>371</v>
      </c>
      <c r="E257" s="166">
        <v>85</v>
      </c>
      <c r="F257" s="121">
        <f>B257+B259</f>
        <v>3</v>
      </c>
      <c r="G257" s="121"/>
    </row>
    <row r="258" spans="1:7" ht="17.25" customHeight="1">
      <c r="A258" s="38" t="s">
        <v>372</v>
      </c>
      <c r="B258" s="99">
        <v>2</v>
      </c>
      <c r="C258" s="99" t="s">
        <v>217</v>
      </c>
      <c r="D258" s="167" t="s">
        <v>373</v>
      </c>
      <c r="E258" s="99">
        <v>244</v>
      </c>
      <c r="F258" s="121">
        <f>B258+B260+B261</f>
        <v>11</v>
      </c>
      <c r="G258" s="121"/>
    </row>
    <row r="259" spans="1:7" ht="17.25" customHeight="1">
      <c r="A259" s="38" t="s">
        <v>492</v>
      </c>
      <c r="B259" s="42">
        <v>2</v>
      </c>
      <c r="C259" s="42" t="s">
        <v>214</v>
      </c>
      <c r="D259" s="42" t="s">
        <v>493</v>
      </c>
      <c r="E259" s="42">
        <v>166</v>
      </c>
      <c r="F259" s="121"/>
      <c r="G259" s="121"/>
    </row>
    <row r="260" spans="1:7" ht="17.25" customHeight="1">
      <c r="A260" s="38" t="s">
        <v>494</v>
      </c>
      <c r="B260" s="42">
        <v>2</v>
      </c>
      <c r="C260" s="42" t="s">
        <v>217</v>
      </c>
      <c r="D260" s="42" t="s">
        <v>495</v>
      </c>
      <c r="E260" s="42">
        <v>212</v>
      </c>
      <c r="F260" s="121"/>
      <c r="G260" s="121"/>
    </row>
    <row r="261" spans="1:7" ht="17.25" customHeight="1">
      <c r="A261" s="103" t="s">
        <v>258</v>
      </c>
      <c r="B261" s="98">
        <v>7</v>
      </c>
      <c r="C261" s="98" t="s">
        <v>217</v>
      </c>
      <c r="D261" s="98" t="s">
        <v>259</v>
      </c>
      <c r="E261" s="98">
        <v>780</v>
      </c>
      <c r="F261" s="121"/>
      <c r="G261" s="121"/>
    </row>
    <row r="262" spans="1:7" ht="17.25" customHeight="1">
      <c r="A262" s="38"/>
      <c r="B262" s="175">
        <f>SUM(B257:B261)</f>
        <v>14</v>
      </c>
      <c r="C262" s="239"/>
      <c r="D262" s="239"/>
      <c r="E262" s="239">
        <f>SUM(E257:E261)</f>
        <v>1487</v>
      </c>
      <c r="F262" s="121"/>
      <c r="G262" s="121"/>
    </row>
    <row r="263" spans="1:7" ht="17.25" customHeight="1">
      <c r="A263" s="334" t="s">
        <v>206</v>
      </c>
      <c r="B263" s="335"/>
      <c r="C263" s="336"/>
      <c r="D263" s="38"/>
      <c r="E263" s="37"/>
      <c r="F263" s="121"/>
      <c r="G263" s="121"/>
    </row>
    <row r="264" spans="1:7" ht="17.25" customHeight="1">
      <c r="A264" s="103" t="s">
        <v>374</v>
      </c>
      <c r="B264" s="57">
        <v>2</v>
      </c>
      <c r="C264" s="122" t="s">
        <v>221</v>
      </c>
      <c r="D264" s="67" t="s">
        <v>375</v>
      </c>
      <c r="E264" s="38">
        <v>234</v>
      </c>
      <c r="F264" s="121"/>
      <c r="G264" s="121"/>
    </row>
    <row r="265" spans="1:7" ht="17.25" customHeight="1">
      <c r="A265" s="103" t="s">
        <v>374</v>
      </c>
      <c r="B265" s="38">
        <v>2</v>
      </c>
      <c r="C265" s="176" t="s">
        <v>229</v>
      </c>
      <c r="D265" s="38" t="s">
        <v>376</v>
      </c>
      <c r="E265" s="38">
        <v>420</v>
      </c>
      <c r="F265" s="121"/>
      <c r="G265" s="121"/>
    </row>
    <row r="266" spans="1:7" ht="17.25" customHeight="1">
      <c r="A266" s="103" t="s">
        <v>374</v>
      </c>
      <c r="B266" s="38">
        <v>2</v>
      </c>
      <c r="C266" s="176" t="s">
        <v>377</v>
      </c>
      <c r="D266" s="38" t="s">
        <v>378</v>
      </c>
      <c r="E266" s="38">
        <v>555</v>
      </c>
      <c r="F266" s="121"/>
      <c r="G266" s="121"/>
    </row>
    <row r="267" spans="1:7" ht="17.25" customHeight="1">
      <c r="A267" s="168" t="s">
        <v>379</v>
      </c>
      <c r="B267" s="86">
        <v>2</v>
      </c>
      <c r="C267" s="67" t="s">
        <v>217</v>
      </c>
      <c r="D267" s="67" t="s">
        <v>380</v>
      </c>
      <c r="E267" s="67">
        <v>165</v>
      </c>
      <c r="F267" s="121"/>
      <c r="G267" s="121"/>
    </row>
    <row r="268" spans="1:7" ht="17.25" customHeight="1">
      <c r="A268" s="38" t="s">
        <v>496</v>
      </c>
      <c r="B268" s="42">
        <v>2</v>
      </c>
      <c r="C268" s="102" t="s">
        <v>229</v>
      </c>
      <c r="D268" s="98" t="s">
        <v>497</v>
      </c>
      <c r="E268" s="98">
        <v>420</v>
      </c>
      <c r="F268" s="121"/>
      <c r="G268" s="121"/>
    </row>
    <row r="269" spans="1:7" ht="17.25" customHeight="1">
      <c r="A269" s="38" t="s">
        <v>496</v>
      </c>
      <c r="B269" s="42">
        <v>2</v>
      </c>
      <c r="C269" s="102" t="s">
        <v>231</v>
      </c>
      <c r="D269" s="98" t="s">
        <v>498</v>
      </c>
      <c r="E269" s="98">
        <v>577</v>
      </c>
      <c r="F269" s="121"/>
      <c r="G269" s="121"/>
    </row>
    <row r="270" spans="1:7" ht="17.25" customHeight="1">
      <c r="A270" s="38" t="s">
        <v>499</v>
      </c>
      <c r="B270" s="42">
        <v>1</v>
      </c>
      <c r="C270" s="102" t="s">
        <v>221</v>
      </c>
      <c r="D270" s="38" t="s">
        <v>232</v>
      </c>
      <c r="E270" s="98">
        <v>115</v>
      </c>
      <c r="F270" s="121"/>
      <c r="G270" s="121"/>
    </row>
    <row r="271" spans="1:7" ht="17.25" customHeight="1">
      <c r="A271" s="103" t="s">
        <v>260</v>
      </c>
      <c r="B271" s="98">
        <v>4</v>
      </c>
      <c r="C271" s="102" t="s">
        <v>221</v>
      </c>
      <c r="D271" s="98" t="s">
        <v>261</v>
      </c>
      <c r="E271" s="98">
        <v>466</v>
      </c>
      <c r="F271" s="121"/>
      <c r="G271" s="121"/>
    </row>
    <row r="272" spans="1:7" ht="17.25" customHeight="1">
      <c r="A272" s="103" t="s">
        <v>260</v>
      </c>
      <c r="B272" s="98">
        <v>1</v>
      </c>
      <c r="C272" s="102" t="s">
        <v>229</v>
      </c>
      <c r="D272" s="98" t="s">
        <v>245</v>
      </c>
      <c r="E272" s="98">
        <v>220</v>
      </c>
      <c r="F272" s="121"/>
      <c r="G272" s="121"/>
    </row>
    <row r="273" spans="1:7" ht="17.25" customHeight="1">
      <c r="A273" s="103" t="s">
        <v>260</v>
      </c>
      <c r="B273" s="98">
        <v>1</v>
      </c>
      <c r="C273" s="102" t="s">
        <v>231</v>
      </c>
      <c r="D273" s="98" t="s">
        <v>262</v>
      </c>
      <c r="E273" s="98">
        <v>295</v>
      </c>
      <c r="F273" s="121"/>
      <c r="G273" s="121"/>
    </row>
    <row r="274" spans="1:7" ht="17.25" customHeight="1">
      <c r="A274" s="103" t="s">
        <v>263</v>
      </c>
      <c r="B274" s="98">
        <v>1</v>
      </c>
      <c r="C274" s="98" t="s">
        <v>217</v>
      </c>
      <c r="D274" s="38" t="s">
        <v>232</v>
      </c>
      <c r="E274" s="98">
        <v>87</v>
      </c>
      <c r="F274" s="121"/>
      <c r="G274" s="121"/>
    </row>
    <row r="275" spans="1:7" ht="17.25" customHeight="1">
      <c r="A275" s="103" t="s">
        <v>264</v>
      </c>
      <c r="B275" s="98">
        <v>1</v>
      </c>
      <c r="C275" s="102" t="s">
        <v>221</v>
      </c>
      <c r="D275" s="38" t="s">
        <v>232</v>
      </c>
      <c r="E275" s="98">
        <v>115</v>
      </c>
      <c r="F275" s="121"/>
      <c r="G275" s="121"/>
    </row>
    <row r="276" spans="1:7" ht="17.25" customHeight="1">
      <c r="A276" s="38"/>
      <c r="B276" s="175">
        <f>SUM(B264:B275)</f>
        <v>21</v>
      </c>
      <c r="C276" s="239"/>
      <c r="D276" s="239"/>
      <c r="E276" s="239">
        <f>SUM(E264:E275)</f>
        <v>3669</v>
      </c>
      <c r="F276" s="121"/>
      <c r="G276" s="121"/>
    </row>
    <row r="277" spans="1:7" ht="17.25" customHeight="1">
      <c r="A277" s="175" t="s">
        <v>14</v>
      </c>
      <c r="B277" s="117">
        <f>B262+B276</f>
        <v>35</v>
      </c>
      <c r="C277" s="117"/>
      <c r="D277" s="117"/>
      <c r="E277" s="117">
        <f>E262+E276</f>
        <v>5156</v>
      </c>
      <c r="F277" s="117"/>
      <c r="G277" s="117"/>
    </row>
    <row r="278" spans="1:7" ht="17.25" customHeight="1">
      <c r="A278" s="178"/>
      <c r="B278" s="118"/>
      <c r="C278" s="119"/>
      <c r="D278" s="117"/>
      <c r="E278" s="117"/>
      <c r="F278" s="169"/>
      <c r="G278" s="169"/>
    </row>
    <row r="279" spans="1:7" ht="27.75" customHeight="1">
      <c r="A279" s="331" t="s">
        <v>630</v>
      </c>
      <c r="B279" s="333"/>
      <c r="C279" s="333"/>
      <c r="D279" s="333"/>
      <c r="E279" s="333"/>
      <c r="F279" s="169"/>
      <c r="G279" s="169"/>
    </row>
    <row r="280" spans="1:7" ht="26.25" customHeight="1">
      <c r="A280" s="38" t="s">
        <v>201</v>
      </c>
      <c r="B280" s="38" t="s">
        <v>202</v>
      </c>
      <c r="C280" s="38" t="s">
        <v>203</v>
      </c>
      <c r="D280" s="38" t="s">
        <v>204</v>
      </c>
      <c r="E280" s="37" t="s">
        <v>205</v>
      </c>
      <c r="F280" s="169"/>
      <c r="G280" s="169"/>
    </row>
    <row r="281" spans="1:7" ht="17.25" customHeight="1">
      <c r="A281" s="334" t="s">
        <v>212</v>
      </c>
      <c r="B281" s="335"/>
      <c r="C281" s="336"/>
      <c r="D281" s="38"/>
      <c r="E281" s="37"/>
      <c r="F281" s="169"/>
      <c r="G281" s="169"/>
    </row>
    <row r="282" spans="1:7" ht="17.25" customHeight="1">
      <c r="A282" s="86">
        <v>1294</v>
      </c>
      <c r="B282" s="86">
        <v>2</v>
      </c>
      <c r="C282" s="86" t="s">
        <v>213</v>
      </c>
      <c r="D282" s="67" t="s">
        <v>384</v>
      </c>
      <c r="E282" s="86">
        <v>110</v>
      </c>
      <c r="F282" s="169"/>
      <c r="G282" s="169"/>
    </row>
    <row r="283" spans="1:7" ht="30" customHeight="1">
      <c r="A283" s="67">
        <v>1295</v>
      </c>
      <c r="B283" s="86">
        <v>18</v>
      </c>
      <c r="C283" s="86" t="s">
        <v>386</v>
      </c>
      <c r="D283" s="67" t="s">
        <v>385</v>
      </c>
      <c r="E283" s="67">
        <v>1398</v>
      </c>
      <c r="F283" s="169"/>
      <c r="G283" s="169"/>
    </row>
    <row r="284" spans="1:7" ht="17.25" customHeight="1">
      <c r="A284" s="38"/>
      <c r="B284" s="175">
        <f>SUM(B282:B283)</f>
        <v>20</v>
      </c>
      <c r="C284" s="175"/>
      <c r="D284" s="175"/>
      <c r="E284" s="175">
        <f>SUM(E282:E283)</f>
        <v>1508</v>
      </c>
      <c r="F284" s="169"/>
      <c r="G284" s="169"/>
    </row>
    <row r="285" spans="1:7" ht="17.25" customHeight="1">
      <c r="A285" s="334" t="s">
        <v>206</v>
      </c>
      <c r="B285" s="335"/>
      <c r="C285" s="336"/>
      <c r="D285" s="38"/>
      <c r="E285" s="37"/>
      <c r="F285" s="169"/>
      <c r="G285" s="169"/>
    </row>
    <row r="286" spans="1:7" ht="31.5" customHeight="1">
      <c r="A286" s="126">
        <v>1298</v>
      </c>
      <c r="B286" s="57">
        <v>28</v>
      </c>
      <c r="C286" s="176" t="s">
        <v>387</v>
      </c>
      <c r="D286" s="38" t="s">
        <v>389</v>
      </c>
      <c r="E286" s="98">
        <v>8400</v>
      </c>
      <c r="F286" s="169"/>
      <c r="G286" s="169"/>
    </row>
    <row r="287" spans="1:7" ht="17.25" customHeight="1">
      <c r="A287" s="125">
        <v>1299</v>
      </c>
      <c r="B287" s="86">
        <v>7</v>
      </c>
      <c r="C287" s="176" t="s">
        <v>388</v>
      </c>
      <c r="D287" s="38" t="s">
        <v>390</v>
      </c>
      <c r="E287" s="98">
        <v>3500</v>
      </c>
      <c r="F287" s="169"/>
      <c r="G287" s="169"/>
    </row>
    <row r="288" spans="1:7" ht="30.75" customHeight="1">
      <c r="A288" s="125">
        <v>1300</v>
      </c>
      <c r="B288" s="86">
        <v>9</v>
      </c>
      <c r="C288" s="186" t="s">
        <v>221</v>
      </c>
      <c r="D288" s="38" t="s">
        <v>391</v>
      </c>
      <c r="E288" s="98">
        <v>1120</v>
      </c>
      <c r="F288" s="169"/>
      <c r="G288" s="169"/>
    </row>
    <row r="289" spans="1:7" ht="27" customHeight="1">
      <c r="A289" s="125">
        <v>1301</v>
      </c>
      <c r="B289" s="86">
        <v>6</v>
      </c>
      <c r="C289" s="186" t="s">
        <v>229</v>
      </c>
      <c r="D289" s="38" t="s">
        <v>392</v>
      </c>
      <c r="E289" s="98">
        <v>1280</v>
      </c>
      <c r="F289" s="169"/>
      <c r="G289" s="169"/>
    </row>
    <row r="290" spans="1:7" ht="30" customHeight="1">
      <c r="A290" s="125">
        <v>1302</v>
      </c>
      <c r="B290" s="86">
        <v>8</v>
      </c>
      <c r="C290" s="186" t="s">
        <v>231</v>
      </c>
      <c r="D290" s="38" t="s">
        <v>393</v>
      </c>
      <c r="E290" s="98">
        <v>2175</v>
      </c>
      <c r="F290" s="169"/>
      <c r="G290" s="169"/>
    </row>
    <row r="291" spans="1:7" ht="17.25" customHeight="1">
      <c r="A291" s="126">
        <v>1296</v>
      </c>
      <c r="B291" s="57">
        <v>25</v>
      </c>
      <c r="C291" s="38" t="s">
        <v>207</v>
      </c>
      <c r="D291" s="99" t="s">
        <v>215</v>
      </c>
      <c r="E291" s="57">
        <v>1418</v>
      </c>
      <c r="F291" s="169"/>
      <c r="G291" s="169"/>
    </row>
    <row r="292" spans="1:7" ht="17.25" customHeight="1">
      <c r="A292" s="187">
        <v>1297</v>
      </c>
      <c r="B292" s="86">
        <v>11</v>
      </c>
      <c r="C292" s="38" t="s">
        <v>207</v>
      </c>
      <c r="D292" s="99" t="s">
        <v>342</v>
      </c>
      <c r="E292" s="86">
        <v>630</v>
      </c>
      <c r="F292" s="169"/>
      <c r="G292" s="169"/>
    </row>
    <row r="293" spans="1:7" ht="17.25" customHeight="1">
      <c r="A293" s="38"/>
      <c r="B293" s="175">
        <f>SUM(B286:B292)</f>
        <v>94</v>
      </c>
      <c r="C293" s="175"/>
      <c r="D293" s="175"/>
      <c r="E293" s="175">
        <f>SUM(E286:E292)</f>
        <v>18523</v>
      </c>
      <c r="F293" s="169"/>
      <c r="G293" s="169"/>
    </row>
    <row r="294" spans="1:7" ht="17.25" customHeight="1">
      <c r="A294" s="175" t="s">
        <v>14</v>
      </c>
      <c r="B294" s="117">
        <f>B284+B293</f>
        <v>114</v>
      </c>
      <c r="C294" s="117"/>
      <c r="D294" s="117"/>
      <c r="E294" s="117">
        <f>E284+E293</f>
        <v>20031</v>
      </c>
      <c r="F294" s="169"/>
      <c r="G294" s="169"/>
    </row>
    <row r="295" spans="1:7" ht="17.25" customHeight="1">
      <c r="A295" s="178"/>
      <c r="B295" s="118"/>
      <c r="C295" s="119"/>
      <c r="D295" s="117"/>
      <c r="E295" s="117"/>
      <c r="F295" s="169"/>
      <c r="G295" s="169"/>
    </row>
    <row r="296" spans="1:7" ht="28.5" customHeight="1">
      <c r="A296" s="331" t="s">
        <v>631</v>
      </c>
      <c r="B296" s="333"/>
      <c r="C296" s="333"/>
      <c r="D296" s="333"/>
      <c r="E296" s="333"/>
      <c r="F296" s="169"/>
      <c r="G296" s="169"/>
    </row>
    <row r="297" spans="1:7" ht="22.5" customHeight="1">
      <c r="A297" s="38" t="s">
        <v>201</v>
      </c>
      <c r="B297" s="38" t="s">
        <v>202</v>
      </c>
      <c r="C297" s="38" t="s">
        <v>203</v>
      </c>
      <c r="D297" s="38" t="s">
        <v>204</v>
      </c>
      <c r="E297" s="37" t="s">
        <v>205</v>
      </c>
      <c r="F297" s="169"/>
      <c r="G297" s="169"/>
    </row>
    <row r="298" spans="1:7" ht="17.25" customHeight="1">
      <c r="A298" s="334" t="s">
        <v>206</v>
      </c>
      <c r="B298" s="335"/>
      <c r="C298" s="336"/>
      <c r="D298" s="175"/>
      <c r="E298" s="178"/>
      <c r="F298" s="169"/>
      <c r="G298" s="169"/>
    </row>
    <row r="299" spans="1:7" ht="17.25" customHeight="1">
      <c r="A299" s="105">
        <v>109</v>
      </c>
      <c r="B299" s="106">
        <v>25</v>
      </c>
      <c r="C299" s="106" t="s">
        <v>207</v>
      </c>
      <c r="D299" s="38" t="s">
        <v>277</v>
      </c>
      <c r="E299" s="127">
        <v>1149</v>
      </c>
      <c r="F299" s="169">
        <f>B299+B300+B303+B304+B305+B306+B307</f>
        <v>155</v>
      </c>
      <c r="G299" s="169"/>
    </row>
    <row r="300" spans="1:7" ht="17.25" customHeight="1">
      <c r="A300" s="106">
        <v>110</v>
      </c>
      <c r="B300" s="106">
        <v>29</v>
      </c>
      <c r="C300" s="106" t="s">
        <v>207</v>
      </c>
      <c r="D300" s="38" t="s">
        <v>278</v>
      </c>
      <c r="E300" s="127">
        <v>1347</v>
      </c>
      <c r="F300" s="169"/>
      <c r="G300" s="169"/>
    </row>
    <row r="301" spans="1:7" ht="17.25" customHeight="1">
      <c r="A301" s="188">
        <v>116</v>
      </c>
      <c r="B301" s="189">
        <v>8</v>
      </c>
      <c r="C301" s="190" t="s">
        <v>324</v>
      </c>
      <c r="D301" s="191" t="s">
        <v>397</v>
      </c>
      <c r="E301" s="192">
        <v>904</v>
      </c>
      <c r="F301" s="169"/>
      <c r="G301" s="169"/>
    </row>
    <row r="302" spans="1:7" ht="35.25" customHeight="1">
      <c r="A302" s="105">
        <v>117</v>
      </c>
      <c r="B302" s="106">
        <v>23</v>
      </c>
      <c r="C302" s="116" t="s">
        <v>229</v>
      </c>
      <c r="D302" s="109" t="s">
        <v>394</v>
      </c>
      <c r="E302" s="108">
        <v>4905</v>
      </c>
      <c r="F302" s="169"/>
      <c r="G302" s="169"/>
    </row>
    <row r="303" spans="1:7" ht="17.25" customHeight="1">
      <c r="A303" s="105">
        <v>111</v>
      </c>
      <c r="B303" s="106">
        <v>25</v>
      </c>
      <c r="C303" s="107" t="s">
        <v>207</v>
      </c>
      <c r="D303" s="109" t="s">
        <v>215</v>
      </c>
      <c r="E303" s="108">
        <v>1122</v>
      </c>
      <c r="F303" s="169"/>
      <c r="G303" s="169"/>
    </row>
    <row r="304" spans="1:7" ht="17.25" customHeight="1">
      <c r="A304" s="106">
        <v>112</v>
      </c>
      <c r="B304" s="106">
        <v>16</v>
      </c>
      <c r="C304" s="107" t="s">
        <v>207</v>
      </c>
      <c r="D304" s="109" t="s">
        <v>395</v>
      </c>
      <c r="E304" s="107">
        <v>732</v>
      </c>
      <c r="F304" s="169"/>
      <c r="G304" s="169"/>
    </row>
    <row r="305" spans="1:7" ht="17.25" customHeight="1">
      <c r="A305" s="105">
        <v>113</v>
      </c>
      <c r="B305" s="106">
        <v>25</v>
      </c>
      <c r="C305" s="107" t="s">
        <v>207</v>
      </c>
      <c r="D305" s="109" t="s">
        <v>215</v>
      </c>
      <c r="E305" s="98">
        <v>1122</v>
      </c>
      <c r="F305" s="169"/>
      <c r="G305" s="169"/>
    </row>
    <row r="306" spans="1:7" ht="17.25" customHeight="1">
      <c r="A306" s="106">
        <v>114</v>
      </c>
      <c r="B306" s="106">
        <v>25</v>
      </c>
      <c r="C306" s="107" t="s">
        <v>207</v>
      </c>
      <c r="D306" s="109" t="s">
        <v>215</v>
      </c>
      <c r="E306" s="98">
        <v>1132</v>
      </c>
      <c r="F306" s="169"/>
      <c r="G306" s="169"/>
    </row>
    <row r="307" spans="1:7" ht="17.25" customHeight="1">
      <c r="A307" s="106">
        <v>115</v>
      </c>
      <c r="B307" s="106">
        <v>10</v>
      </c>
      <c r="C307" s="107" t="s">
        <v>207</v>
      </c>
      <c r="D307" s="109" t="s">
        <v>396</v>
      </c>
      <c r="E307" s="98">
        <v>449</v>
      </c>
      <c r="F307" s="169"/>
      <c r="G307" s="169"/>
    </row>
    <row r="308" spans="1:7" ht="17.25" customHeight="1">
      <c r="A308" s="170"/>
      <c r="B308" s="171">
        <f>SUM(B299:B307)</f>
        <v>186</v>
      </c>
      <c r="C308" s="171"/>
      <c r="D308" s="171"/>
      <c r="E308" s="171">
        <f>SUM(E299:E307)</f>
        <v>12862</v>
      </c>
      <c r="F308" s="169"/>
      <c r="G308" s="169"/>
    </row>
    <row r="309" spans="1:7" ht="17.25" customHeight="1">
      <c r="A309" s="175" t="s">
        <v>14</v>
      </c>
      <c r="B309" s="117">
        <f>B308</f>
        <v>186</v>
      </c>
      <c r="C309" s="117"/>
      <c r="D309" s="117"/>
      <c r="E309" s="117">
        <f>E308</f>
        <v>12862</v>
      </c>
      <c r="F309" s="169"/>
      <c r="G309" s="169"/>
    </row>
    <row r="310" spans="1:7" ht="17.25" customHeight="1">
      <c r="A310" s="178"/>
      <c r="B310" s="118"/>
      <c r="C310" s="119"/>
      <c r="D310" s="117"/>
      <c r="E310" s="117"/>
      <c r="F310" s="169"/>
      <c r="G310" s="169"/>
    </row>
    <row r="311" spans="1:7" ht="26.25" customHeight="1">
      <c r="A311" s="331" t="s">
        <v>632</v>
      </c>
      <c r="B311" s="333"/>
      <c r="C311" s="333"/>
      <c r="D311" s="333"/>
      <c r="E311" s="333"/>
      <c r="F311" s="169"/>
      <c r="G311" s="169"/>
    </row>
    <row r="312" spans="1:7" ht="28.5" customHeight="1">
      <c r="A312" s="38" t="s">
        <v>201</v>
      </c>
      <c r="B312" s="38" t="s">
        <v>202</v>
      </c>
      <c r="C312" s="38" t="s">
        <v>203</v>
      </c>
      <c r="D312" s="38" t="s">
        <v>204</v>
      </c>
      <c r="E312" s="37" t="s">
        <v>205</v>
      </c>
      <c r="F312" s="169"/>
      <c r="G312" s="169"/>
    </row>
    <row r="313" spans="1:7" ht="17.25" customHeight="1">
      <c r="A313" s="334" t="s">
        <v>212</v>
      </c>
      <c r="B313" s="335"/>
      <c r="C313" s="336"/>
      <c r="D313" s="38"/>
      <c r="E313" s="37"/>
      <c r="F313" s="169"/>
      <c r="G313" s="169"/>
    </row>
    <row r="314" spans="1:7" ht="17.25" customHeight="1">
      <c r="A314" s="57" t="s">
        <v>398</v>
      </c>
      <c r="B314" s="57">
        <v>11</v>
      </c>
      <c r="C314" s="57" t="s">
        <v>213</v>
      </c>
      <c r="D314" s="99" t="s">
        <v>399</v>
      </c>
      <c r="E314" s="162">
        <v>653.7</v>
      </c>
      <c r="F314" s="169"/>
      <c r="G314" s="169"/>
    </row>
    <row r="315" spans="1:7" ht="17.25" customHeight="1">
      <c r="A315" s="57" t="s">
        <v>400</v>
      </c>
      <c r="B315" s="57">
        <v>3</v>
      </c>
      <c r="C315" s="57" t="s">
        <v>207</v>
      </c>
      <c r="D315" s="99" t="s">
        <v>401</v>
      </c>
      <c r="E315" s="162">
        <v>235.05</v>
      </c>
      <c r="F315" s="169"/>
      <c r="G315" s="169"/>
    </row>
    <row r="316" spans="1:7" ht="17.25" customHeight="1">
      <c r="A316" s="57" t="s">
        <v>402</v>
      </c>
      <c r="B316" s="57">
        <v>1</v>
      </c>
      <c r="C316" s="38" t="s">
        <v>407</v>
      </c>
      <c r="D316" s="99" t="s">
        <v>408</v>
      </c>
      <c r="E316" s="162">
        <v>50</v>
      </c>
      <c r="F316" s="169"/>
      <c r="G316" s="169"/>
    </row>
    <row r="317" spans="1:7" ht="17.25" customHeight="1">
      <c r="A317" s="38"/>
      <c r="B317" s="175">
        <f>SUM(B314:B316)</f>
        <v>15</v>
      </c>
      <c r="C317" s="175"/>
      <c r="D317" s="175"/>
      <c r="E317" s="175">
        <f>SUM(E314:E316)</f>
        <v>938.75</v>
      </c>
      <c r="F317" s="169"/>
      <c r="G317" s="169"/>
    </row>
    <row r="318" spans="1:7" ht="17.25" customHeight="1">
      <c r="A318" s="334" t="s">
        <v>206</v>
      </c>
      <c r="B318" s="335"/>
      <c r="C318" s="336"/>
      <c r="D318" s="38"/>
      <c r="E318" s="37"/>
      <c r="F318" s="169"/>
      <c r="G318" s="169"/>
    </row>
    <row r="319" spans="1:7" ht="17.25" customHeight="1">
      <c r="A319" s="57" t="s">
        <v>403</v>
      </c>
      <c r="B319" s="57">
        <v>5</v>
      </c>
      <c r="C319" s="38" t="s">
        <v>213</v>
      </c>
      <c r="D319" s="99" t="s">
        <v>404</v>
      </c>
      <c r="E319" s="162">
        <v>300</v>
      </c>
      <c r="F319" s="169"/>
      <c r="G319" s="169"/>
    </row>
    <row r="320" spans="1:7" ht="17.25" customHeight="1">
      <c r="A320" s="57" t="s">
        <v>405</v>
      </c>
      <c r="B320" s="57">
        <v>5</v>
      </c>
      <c r="C320" s="38" t="s">
        <v>412</v>
      </c>
      <c r="D320" s="99" t="s">
        <v>410</v>
      </c>
      <c r="E320" s="162">
        <v>304</v>
      </c>
      <c r="F320" s="169"/>
      <c r="G320" s="169"/>
    </row>
    <row r="321" spans="1:7" ht="17.25" customHeight="1">
      <c r="A321" s="57" t="s">
        <v>406</v>
      </c>
      <c r="B321" s="57">
        <v>4</v>
      </c>
      <c r="C321" s="38" t="s">
        <v>409</v>
      </c>
      <c r="D321" s="99" t="s">
        <v>411</v>
      </c>
      <c r="E321" s="162">
        <v>165</v>
      </c>
      <c r="F321" s="169"/>
      <c r="G321" s="169"/>
    </row>
    <row r="322" spans="1:7" ht="17.25" customHeight="1">
      <c r="A322" s="38"/>
      <c r="B322" s="175">
        <f>SUM(B319:B321)</f>
        <v>14</v>
      </c>
      <c r="C322" s="175"/>
      <c r="D322" s="175"/>
      <c r="E322" s="175">
        <f>SUM(E319:E321)</f>
        <v>769</v>
      </c>
      <c r="F322" s="169"/>
      <c r="G322" s="169"/>
    </row>
    <row r="323" spans="1:7" ht="17.25" customHeight="1">
      <c r="A323" s="175" t="s">
        <v>14</v>
      </c>
      <c r="B323" s="117">
        <f>B317+B322</f>
        <v>29</v>
      </c>
      <c r="C323" s="117"/>
      <c r="D323" s="117"/>
      <c r="E323" s="117">
        <f>E317+E322</f>
        <v>1707.75</v>
      </c>
      <c r="F323" s="169"/>
      <c r="G323" s="169"/>
    </row>
    <row r="324" spans="1:7" ht="17.25" customHeight="1">
      <c r="A324" s="178"/>
      <c r="B324" s="118"/>
      <c r="C324" s="119"/>
      <c r="D324" s="117"/>
      <c r="E324" s="117"/>
      <c r="F324" s="169"/>
      <c r="G324" s="169"/>
    </row>
    <row r="325" spans="1:7" ht="26.25" customHeight="1">
      <c r="A325" s="331" t="s">
        <v>633</v>
      </c>
      <c r="B325" s="333"/>
      <c r="C325" s="333"/>
      <c r="D325" s="333"/>
      <c r="E325" s="333"/>
      <c r="F325" s="169"/>
      <c r="G325" s="169"/>
    </row>
    <row r="326" spans="1:7" ht="26.25" customHeight="1">
      <c r="A326" s="38" t="s">
        <v>201</v>
      </c>
      <c r="B326" s="38" t="s">
        <v>202</v>
      </c>
      <c r="C326" s="38" t="s">
        <v>203</v>
      </c>
      <c r="D326" s="38" t="s">
        <v>204</v>
      </c>
      <c r="E326" s="37" t="s">
        <v>205</v>
      </c>
      <c r="F326" s="169"/>
      <c r="G326" s="169"/>
    </row>
    <row r="327" spans="1:7" ht="17.25" customHeight="1">
      <c r="A327" s="334" t="s">
        <v>212</v>
      </c>
      <c r="B327" s="335"/>
      <c r="C327" s="336"/>
      <c r="D327" s="38"/>
      <c r="E327" s="37"/>
      <c r="F327" s="169"/>
      <c r="G327" s="169"/>
    </row>
    <row r="328" spans="1:7" ht="17.25" customHeight="1">
      <c r="A328" s="193">
        <v>581</v>
      </c>
      <c r="B328" s="99">
        <v>1</v>
      </c>
      <c r="C328" s="99" t="s">
        <v>214</v>
      </c>
      <c r="D328" s="99" t="s">
        <v>413</v>
      </c>
      <c r="E328" s="99">
        <v>85</v>
      </c>
      <c r="F328" s="169"/>
      <c r="G328" s="169"/>
    </row>
    <row r="329" spans="1:7" ht="17.25" customHeight="1">
      <c r="A329" s="57">
        <v>583</v>
      </c>
      <c r="B329" s="162">
        <v>2</v>
      </c>
      <c r="C329" s="162" t="s">
        <v>217</v>
      </c>
      <c r="D329" s="99" t="s">
        <v>414</v>
      </c>
      <c r="E329" s="162">
        <v>223</v>
      </c>
      <c r="F329" s="169"/>
      <c r="G329" s="169"/>
    </row>
    <row r="330" spans="1:7" ht="17.25" customHeight="1">
      <c r="A330" s="38"/>
      <c r="B330" s="175">
        <f>SUM(B328:B329)</f>
        <v>3</v>
      </c>
      <c r="C330" s="175"/>
      <c r="D330" s="175"/>
      <c r="E330" s="175">
        <f>SUM(E328:E329)</f>
        <v>308</v>
      </c>
      <c r="F330" s="169"/>
      <c r="G330" s="169"/>
    </row>
    <row r="331" spans="1:7" ht="17.25" customHeight="1">
      <c r="A331" s="334" t="s">
        <v>206</v>
      </c>
      <c r="B331" s="335"/>
      <c r="C331" s="336"/>
      <c r="D331" s="38"/>
      <c r="E331" s="37"/>
      <c r="F331" s="169"/>
      <c r="G331" s="169"/>
    </row>
    <row r="332" spans="1:7" ht="17.25" customHeight="1">
      <c r="A332" s="57">
        <v>590</v>
      </c>
      <c r="B332" s="194">
        <v>3</v>
      </c>
      <c r="C332" s="195" t="s">
        <v>418</v>
      </c>
      <c r="D332" s="162" t="s">
        <v>415</v>
      </c>
      <c r="E332" s="162">
        <v>183</v>
      </c>
      <c r="F332" s="169"/>
      <c r="G332" s="169"/>
    </row>
    <row r="333" spans="1:7" ht="17.25" customHeight="1">
      <c r="A333" s="57">
        <v>584</v>
      </c>
      <c r="B333" s="162">
        <v>2</v>
      </c>
      <c r="C333" s="122" t="s">
        <v>231</v>
      </c>
      <c r="D333" s="99" t="s">
        <v>416</v>
      </c>
      <c r="E333" s="162">
        <v>555</v>
      </c>
      <c r="F333" s="169"/>
      <c r="G333" s="169"/>
    </row>
    <row r="334" spans="1:7" ht="17.25" customHeight="1">
      <c r="A334" s="57">
        <v>585</v>
      </c>
      <c r="B334" s="162">
        <v>10</v>
      </c>
      <c r="C334" s="122" t="s">
        <v>419</v>
      </c>
      <c r="D334" s="99" t="s">
        <v>424</v>
      </c>
      <c r="E334" s="162">
        <v>1500</v>
      </c>
      <c r="F334" s="169"/>
      <c r="G334" s="169"/>
    </row>
    <row r="335" spans="1:7" ht="17.25" customHeight="1">
      <c r="A335" s="57">
        <v>586</v>
      </c>
      <c r="B335" s="162">
        <v>20</v>
      </c>
      <c r="C335" s="122" t="s">
        <v>420</v>
      </c>
      <c r="D335" s="99" t="s">
        <v>425</v>
      </c>
      <c r="E335" s="162">
        <v>2100</v>
      </c>
      <c r="F335" s="169"/>
      <c r="G335" s="169"/>
    </row>
    <row r="336" spans="1:7" ht="17.25" customHeight="1">
      <c r="A336" s="57">
        <v>588</v>
      </c>
      <c r="B336" s="162">
        <v>12</v>
      </c>
      <c r="C336" s="122" t="s">
        <v>421</v>
      </c>
      <c r="D336" s="99" t="s">
        <v>426</v>
      </c>
      <c r="E336" s="162">
        <v>1260</v>
      </c>
      <c r="F336" s="169"/>
      <c r="G336" s="169"/>
    </row>
    <row r="337" spans="1:7" ht="17.25" customHeight="1">
      <c r="A337" s="57">
        <v>589</v>
      </c>
      <c r="B337" s="162">
        <v>4</v>
      </c>
      <c r="C337" s="122" t="s">
        <v>229</v>
      </c>
      <c r="D337" s="99" t="s">
        <v>417</v>
      </c>
      <c r="E337" s="162">
        <v>835</v>
      </c>
      <c r="F337" s="169"/>
      <c r="G337" s="169"/>
    </row>
    <row r="338" spans="1:7" ht="17.25" customHeight="1">
      <c r="A338" s="57">
        <v>579</v>
      </c>
      <c r="B338" s="162">
        <v>20</v>
      </c>
      <c r="C338" s="162" t="s">
        <v>214</v>
      </c>
      <c r="D338" s="162" t="s">
        <v>422</v>
      </c>
      <c r="E338" s="162">
        <v>1200</v>
      </c>
      <c r="F338" s="169"/>
      <c r="G338" s="169"/>
    </row>
    <row r="339" spans="1:7" ht="17.25" customHeight="1">
      <c r="A339" s="57">
        <v>580</v>
      </c>
      <c r="B339" s="162">
        <v>2</v>
      </c>
      <c r="C339" s="162" t="s">
        <v>214</v>
      </c>
      <c r="D339" s="162" t="s">
        <v>273</v>
      </c>
      <c r="E339" s="162">
        <v>120</v>
      </c>
      <c r="F339" s="169"/>
      <c r="G339" s="169"/>
    </row>
    <row r="340" spans="1:7" ht="17.25" customHeight="1">
      <c r="A340" s="38">
        <v>582</v>
      </c>
      <c r="B340" s="162">
        <v>4</v>
      </c>
      <c r="C340" s="195" t="s">
        <v>418</v>
      </c>
      <c r="D340" s="162" t="s">
        <v>423</v>
      </c>
      <c r="E340" s="162">
        <v>180</v>
      </c>
      <c r="F340" s="169"/>
      <c r="G340" s="169"/>
    </row>
    <row r="341" spans="1:7" ht="17.25" customHeight="1">
      <c r="A341" s="57">
        <v>591</v>
      </c>
      <c r="B341" s="162">
        <v>2</v>
      </c>
      <c r="C341" s="162" t="s">
        <v>217</v>
      </c>
      <c r="D341" s="162" t="s">
        <v>273</v>
      </c>
      <c r="E341" s="162">
        <v>158</v>
      </c>
      <c r="F341" s="169"/>
      <c r="G341" s="169"/>
    </row>
    <row r="342" spans="1:7" ht="17.25" customHeight="1">
      <c r="A342" s="38"/>
      <c r="B342" s="175">
        <f>SUM(B332:B341)</f>
        <v>79</v>
      </c>
      <c r="C342" s="175"/>
      <c r="D342" s="175"/>
      <c r="E342" s="175">
        <f>SUM(E332:E341)</f>
        <v>8091</v>
      </c>
      <c r="F342" s="169"/>
      <c r="G342" s="169"/>
    </row>
    <row r="343" spans="1:7" ht="17.25" customHeight="1">
      <c r="A343" s="334" t="s">
        <v>219</v>
      </c>
      <c r="B343" s="335"/>
      <c r="C343" s="336"/>
      <c r="D343" s="175"/>
      <c r="E343" s="175"/>
      <c r="F343" s="169"/>
      <c r="G343" s="169"/>
    </row>
    <row r="344" spans="1:7" ht="17.25" customHeight="1">
      <c r="A344" s="57">
        <v>587</v>
      </c>
      <c r="B344" s="162">
        <v>3</v>
      </c>
      <c r="C344" s="162" t="s">
        <v>214</v>
      </c>
      <c r="D344" s="162" t="s">
        <v>228</v>
      </c>
      <c r="E344" s="162">
        <v>120</v>
      </c>
      <c r="F344" s="169"/>
      <c r="G344" s="169"/>
    </row>
    <row r="345" spans="1:7" ht="17.25" customHeight="1">
      <c r="A345" s="38"/>
      <c r="B345" s="175">
        <f>B344</f>
        <v>3</v>
      </c>
      <c r="C345" s="175"/>
      <c r="D345" s="175"/>
      <c r="E345" s="175">
        <f>E344</f>
        <v>120</v>
      </c>
      <c r="F345" s="169"/>
      <c r="G345" s="169"/>
    </row>
    <row r="346" spans="1:7" ht="17.25" customHeight="1">
      <c r="A346" s="175" t="s">
        <v>14</v>
      </c>
      <c r="B346" s="117">
        <f>B330+B342+B345</f>
        <v>85</v>
      </c>
      <c r="C346" s="117"/>
      <c r="D346" s="117"/>
      <c r="E346" s="117">
        <f>E330+E342+E345</f>
        <v>8519</v>
      </c>
      <c r="F346" s="169"/>
      <c r="G346" s="169"/>
    </row>
    <row r="347" spans="1:7" ht="17.25" customHeight="1">
      <c r="A347" s="178"/>
      <c r="B347" s="118"/>
      <c r="C347" s="119"/>
      <c r="D347" s="117"/>
      <c r="E347" s="117"/>
      <c r="F347" s="169"/>
      <c r="G347" s="169"/>
    </row>
    <row r="348" spans="1:7" ht="29.25" customHeight="1">
      <c r="A348" s="331" t="s">
        <v>634</v>
      </c>
      <c r="B348" s="333"/>
      <c r="C348" s="333"/>
      <c r="D348" s="333"/>
      <c r="E348" s="333"/>
      <c r="F348" s="169"/>
      <c r="G348" s="169"/>
    </row>
    <row r="349" spans="1:7" ht="23.25" customHeight="1">
      <c r="A349" s="38" t="s">
        <v>201</v>
      </c>
      <c r="B349" s="38" t="s">
        <v>202</v>
      </c>
      <c r="C349" s="38" t="s">
        <v>203</v>
      </c>
      <c r="D349" s="38" t="s">
        <v>204</v>
      </c>
      <c r="E349" s="37" t="s">
        <v>205</v>
      </c>
      <c r="F349" s="169"/>
      <c r="G349" s="169"/>
    </row>
    <row r="350" spans="1:7" ht="17.25" customHeight="1">
      <c r="A350" s="334" t="s">
        <v>212</v>
      </c>
      <c r="B350" s="335"/>
      <c r="C350" s="336"/>
      <c r="D350" s="38"/>
      <c r="E350" s="37"/>
      <c r="F350" s="169"/>
      <c r="G350" s="169"/>
    </row>
    <row r="351" spans="1:7" ht="17.25" customHeight="1">
      <c r="A351" s="38">
        <v>909</v>
      </c>
      <c r="B351" s="57">
        <v>8</v>
      </c>
      <c r="C351" s="57" t="s">
        <v>214</v>
      </c>
      <c r="D351" s="38" t="s">
        <v>428</v>
      </c>
      <c r="E351" s="38">
        <v>638</v>
      </c>
      <c r="F351" s="169"/>
      <c r="G351" s="169"/>
    </row>
    <row r="352" spans="1:7" ht="17.25" customHeight="1">
      <c r="A352" s="38">
        <v>910</v>
      </c>
      <c r="B352" s="38">
        <v>5</v>
      </c>
      <c r="C352" s="38" t="s">
        <v>217</v>
      </c>
      <c r="D352" s="38" t="s">
        <v>429</v>
      </c>
      <c r="E352" s="38">
        <v>481</v>
      </c>
      <c r="F352" s="169"/>
      <c r="G352" s="169"/>
    </row>
    <row r="353" spans="1:7" ht="17.25" customHeight="1">
      <c r="A353" s="38"/>
      <c r="B353" s="175">
        <f>SUM(B351:B352)</f>
        <v>13</v>
      </c>
      <c r="C353" s="175"/>
      <c r="D353" s="175"/>
      <c r="E353" s="175">
        <f>SUM(E351:E352)</f>
        <v>1119</v>
      </c>
      <c r="F353" s="169"/>
      <c r="G353" s="169"/>
    </row>
    <row r="354" spans="1:7" ht="17.25" customHeight="1">
      <c r="A354" s="334" t="s">
        <v>206</v>
      </c>
      <c r="B354" s="335"/>
      <c r="C354" s="336"/>
      <c r="D354" s="38"/>
      <c r="E354" s="37"/>
      <c r="F354" s="169"/>
      <c r="G354" s="169"/>
    </row>
    <row r="355" spans="1:7" ht="17.25" customHeight="1">
      <c r="A355" s="38">
        <v>915</v>
      </c>
      <c r="B355" s="57">
        <v>4</v>
      </c>
      <c r="C355" s="122" t="s">
        <v>324</v>
      </c>
      <c r="D355" s="38" t="s">
        <v>430</v>
      </c>
      <c r="E355" s="38">
        <v>419</v>
      </c>
      <c r="F355" s="169"/>
      <c r="G355" s="169"/>
    </row>
    <row r="356" spans="1:7" ht="17.25" customHeight="1">
      <c r="A356" s="38">
        <v>916</v>
      </c>
      <c r="B356" s="57">
        <v>11</v>
      </c>
      <c r="C356" s="122" t="s">
        <v>221</v>
      </c>
      <c r="D356" s="38" t="s">
        <v>431</v>
      </c>
      <c r="E356" s="57">
        <v>1320</v>
      </c>
      <c r="F356" s="169"/>
      <c r="G356" s="169"/>
    </row>
    <row r="357" spans="1:7" ht="17.25" customHeight="1">
      <c r="A357" s="38">
        <v>917</v>
      </c>
      <c r="B357" s="38">
        <v>13</v>
      </c>
      <c r="C357" s="176" t="s">
        <v>229</v>
      </c>
      <c r="D357" s="38" t="s">
        <v>432</v>
      </c>
      <c r="E357" s="57">
        <v>2735</v>
      </c>
      <c r="F357" s="169"/>
      <c r="G357" s="169"/>
    </row>
    <row r="358" spans="1:7" ht="17.25" customHeight="1">
      <c r="A358" s="38">
        <v>918</v>
      </c>
      <c r="B358" s="57">
        <v>6</v>
      </c>
      <c r="C358" s="122" t="s">
        <v>231</v>
      </c>
      <c r="D358" s="67" t="s">
        <v>433</v>
      </c>
      <c r="E358" s="57">
        <v>1455</v>
      </c>
      <c r="F358" s="169"/>
      <c r="G358" s="169"/>
    </row>
    <row r="359" spans="1:7" ht="17.25" customHeight="1">
      <c r="A359" s="38">
        <v>911</v>
      </c>
      <c r="B359" s="57">
        <v>2</v>
      </c>
      <c r="C359" s="57" t="s">
        <v>213</v>
      </c>
      <c r="D359" s="99" t="s">
        <v>273</v>
      </c>
      <c r="E359" s="38">
        <v>106</v>
      </c>
      <c r="F359" s="169"/>
      <c r="G359" s="169"/>
    </row>
    <row r="360" spans="1:7" ht="17.25" customHeight="1">
      <c r="A360" s="38">
        <v>912</v>
      </c>
      <c r="B360" s="38">
        <v>16</v>
      </c>
      <c r="C360" s="38" t="s">
        <v>214</v>
      </c>
      <c r="D360" s="99" t="s">
        <v>438</v>
      </c>
      <c r="E360" s="38">
        <v>862</v>
      </c>
      <c r="F360" s="169"/>
      <c r="G360" s="169"/>
    </row>
    <row r="361" spans="1:7" ht="17.25" customHeight="1">
      <c r="A361" s="38">
        <v>913</v>
      </c>
      <c r="B361" s="38">
        <v>4</v>
      </c>
      <c r="C361" s="38" t="s">
        <v>217</v>
      </c>
      <c r="D361" s="99" t="s">
        <v>423</v>
      </c>
      <c r="E361" s="57">
        <v>332</v>
      </c>
      <c r="F361" s="169"/>
      <c r="G361" s="169"/>
    </row>
    <row r="362" spans="1:7" ht="17.25" customHeight="1">
      <c r="A362" s="38">
        <v>914</v>
      </c>
      <c r="B362" s="57">
        <v>6</v>
      </c>
      <c r="C362" s="122" t="s">
        <v>221</v>
      </c>
      <c r="D362" s="99" t="s">
        <v>434</v>
      </c>
      <c r="E362" s="57">
        <v>637</v>
      </c>
      <c r="F362" s="169"/>
      <c r="G362" s="169"/>
    </row>
    <row r="363" spans="1:7" ht="17.25" customHeight="1">
      <c r="A363" s="38"/>
      <c r="B363" s="175">
        <f>SUM(B355:B362)</f>
        <v>62</v>
      </c>
      <c r="C363" s="175"/>
      <c r="D363" s="175"/>
      <c r="E363" s="175">
        <f>SUM(E355:E362)</f>
        <v>7866</v>
      </c>
      <c r="F363" s="169"/>
      <c r="G363" s="169"/>
    </row>
    <row r="364" spans="1:7" ht="17.25" customHeight="1">
      <c r="A364" s="175" t="s">
        <v>14</v>
      </c>
      <c r="B364" s="117">
        <f>B353+B363</f>
        <v>75</v>
      </c>
      <c r="C364" s="117"/>
      <c r="D364" s="117"/>
      <c r="E364" s="117">
        <f>E353+E363</f>
        <v>8985</v>
      </c>
      <c r="F364" s="169"/>
      <c r="G364" s="169"/>
    </row>
    <row r="365" spans="1:7" ht="17.25" customHeight="1">
      <c r="A365" s="184"/>
      <c r="B365" s="118"/>
      <c r="C365" s="119"/>
      <c r="D365" s="117"/>
      <c r="E365" s="117"/>
      <c r="F365" s="169"/>
      <c r="G365" s="169"/>
    </row>
    <row r="366" spans="1:7" ht="30" customHeight="1">
      <c r="A366" s="331" t="s">
        <v>635</v>
      </c>
      <c r="B366" s="333"/>
      <c r="C366" s="333"/>
      <c r="D366" s="333"/>
      <c r="E366" s="333"/>
      <c r="F366" s="169"/>
      <c r="G366" s="169"/>
    </row>
    <row r="367" spans="1:7" ht="24" customHeight="1">
      <c r="A367" s="38" t="s">
        <v>201</v>
      </c>
      <c r="B367" s="38" t="s">
        <v>202</v>
      </c>
      <c r="C367" s="38" t="s">
        <v>203</v>
      </c>
      <c r="D367" s="38" t="s">
        <v>204</v>
      </c>
      <c r="E367" s="37" t="s">
        <v>205</v>
      </c>
      <c r="F367" s="169"/>
      <c r="G367" s="169"/>
    </row>
    <row r="368" spans="1:7" ht="17.25" customHeight="1">
      <c r="A368" s="334" t="s">
        <v>212</v>
      </c>
      <c r="B368" s="335"/>
      <c r="C368" s="336"/>
      <c r="D368" s="38"/>
      <c r="E368" s="37"/>
      <c r="F368" s="169"/>
      <c r="G368" s="169"/>
    </row>
    <row r="369" spans="1:7" ht="17.25" customHeight="1">
      <c r="A369" s="42">
        <v>437</v>
      </c>
      <c r="B369" s="98">
        <v>14</v>
      </c>
      <c r="C369" s="98" t="s">
        <v>217</v>
      </c>
      <c r="D369" s="98" t="s">
        <v>446</v>
      </c>
      <c r="E369" s="98">
        <v>1605</v>
      </c>
      <c r="F369" s="169"/>
      <c r="G369" s="169"/>
    </row>
    <row r="370" spans="1:7" ht="17.25" customHeight="1">
      <c r="A370" s="42">
        <v>437</v>
      </c>
      <c r="B370" s="98">
        <v>1</v>
      </c>
      <c r="C370" s="98" t="s">
        <v>214</v>
      </c>
      <c r="D370" s="98" t="s">
        <v>442</v>
      </c>
      <c r="E370" s="98">
        <v>87</v>
      </c>
      <c r="F370" s="169"/>
      <c r="G370" s="169"/>
    </row>
    <row r="371" spans="1:7" ht="17.25" customHeight="1">
      <c r="A371" s="38"/>
      <c r="B371" s="183">
        <f>SUM(B369:B370)</f>
        <v>15</v>
      </c>
      <c r="C371" s="183"/>
      <c r="D371" s="183"/>
      <c r="E371" s="183">
        <f>SUM(E369:E370)</f>
        <v>1692</v>
      </c>
      <c r="F371" s="169"/>
      <c r="G371" s="169"/>
    </row>
    <row r="372" spans="1:7" ht="17.25" customHeight="1">
      <c r="A372" s="334" t="s">
        <v>206</v>
      </c>
      <c r="B372" s="335"/>
      <c r="C372" s="336"/>
      <c r="D372" s="38"/>
      <c r="E372" s="37"/>
      <c r="F372" s="169"/>
      <c r="G372" s="169"/>
    </row>
    <row r="373" spans="1:7" ht="17.25" customHeight="1">
      <c r="A373" s="42">
        <v>439</v>
      </c>
      <c r="B373" s="98">
        <v>1</v>
      </c>
      <c r="C373" s="102" t="s">
        <v>221</v>
      </c>
      <c r="D373" s="98" t="s">
        <v>443</v>
      </c>
      <c r="E373" s="98">
        <v>120</v>
      </c>
      <c r="F373" s="169"/>
      <c r="G373" s="169"/>
    </row>
    <row r="374" spans="1:7" ht="17.25" customHeight="1">
      <c r="A374" s="42">
        <v>439</v>
      </c>
      <c r="B374" s="98">
        <v>1</v>
      </c>
      <c r="C374" s="102" t="s">
        <v>229</v>
      </c>
      <c r="D374" s="98" t="s">
        <v>444</v>
      </c>
      <c r="E374" s="98">
        <v>231</v>
      </c>
      <c r="F374" s="169"/>
      <c r="G374" s="169"/>
    </row>
    <row r="375" spans="1:7" ht="17.25" customHeight="1">
      <c r="A375" s="42">
        <v>438</v>
      </c>
      <c r="B375" s="98">
        <v>5</v>
      </c>
      <c r="C375" s="98" t="s">
        <v>217</v>
      </c>
      <c r="D375" s="98" t="s">
        <v>272</v>
      </c>
      <c r="E375" s="197">
        <v>450</v>
      </c>
      <c r="F375" s="169"/>
      <c r="G375" s="169"/>
    </row>
    <row r="376" spans="1:7" ht="17.25" customHeight="1">
      <c r="A376" s="42">
        <v>438</v>
      </c>
      <c r="B376" s="98">
        <v>1</v>
      </c>
      <c r="C376" s="102" t="s">
        <v>221</v>
      </c>
      <c r="D376" s="98" t="s">
        <v>445</v>
      </c>
      <c r="E376" s="197">
        <v>104</v>
      </c>
      <c r="F376" s="169"/>
      <c r="G376" s="169"/>
    </row>
    <row r="377" spans="1:7" ht="17.25" customHeight="1">
      <c r="A377" s="38"/>
      <c r="B377" s="183">
        <f>SUM(B373:B376)</f>
        <v>8</v>
      </c>
      <c r="C377" s="183"/>
      <c r="D377" s="183"/>
      <c r="E377" s="183">
        <f>SUM(E373:E376)</f>
        <v>905</v>
      </c>
      <c r="F377" s="169"/>
      <c r="G377" s="169"/>
    </row>
    <row r="378" spans="1:7" ht="17.25" customHeight="1">
      <c r="A378" s="183" t="s">
        <v>14</v>
      </c>
      <c r="B378" s="117">
        <f>B371+B377</f>
        <v>23</v>
      </c>
      <c r="C378" s="117"/>
      <c r="D378" s="117"/>
      <c r="E378" s="117">
        <f>E371+E377</f>
        <v>2597</v>
      </c>
      <c r="F378" s="169"/>
      <c r="G378" s="169"/>
    </row>
    <row r="379" spans="1:7" ht="17.25" customHeight="1">
      <c r="A379" s="185"/>
      <c r="B379" s="118"/>
      <c r="C379" s="119"/>
      <c r="D379" s="117"/>
      <c r="E379" s="117"/>
      <c r="F379" s="169"/>
      <c r="G379" s="169"/>
    </row>
    <row r="380" spans="1:7" ht="30.75" customHeight="1">
      <c r="A380" s="331" t="s">
        <v>636</v>
      </c>
      <c r="B380" s="333"/>
      <c r="C380" s="333"/>
      <c r="D380" s="333"/>
      <c r="E380" s="333"/>
      <c r="F380" s="169"/>
      <c r="G380" s="169"/>
    </row>
    <row r="381" spans="1:7" ht="26.25" customHeight="1">
      <c r="A381" s="38" t="s">
        <v>201</v>
      </c>
      <c r="B381" s="38" t="s">
        <v>202</v>
      </c>
      <c r="C381" s="38" t="s">
        <v>203</v>
      </c>
      <c r="D381" s="38" t="s">
        <v>204</v>
      </c>
      <c r="E381" s="37" t="s">
        <v>205</v>
      </c>
      <c r="F381" s="169"/>
      <c r="G381" s="169"/>
    </row>
    <row r="382" spans="1:7" ht="17.25" customHeight="1">
      <c r="A382" s="334" t="s">
        <v>212</v>
      </c>
      <c r="B382" s="335"/>
      <c r="C382" s="336"/>
      <c r="D382" s="38"/>
      <c r="E382" s="37"/>
      <c r="F382" s="169"/>
      <c r="G382" s="169"/>
    </row>
    <row r="383" spans="1:7" ht="17.25" customHeight="1">
      <c r="A383" s="67">
        <v>1303</v>
      </c>
      <c r="B383" s="86">
        <v>10</v>
      </c>
      <c r="C383" s="86" t="s">
        <v>207</v>
      </c>
      <c r="D383" s="67" t="s">
        <v>471</v>
      </c>
      <c r="E383" s="67">
        <v>792</v>
      </c>
      <c r="F383" s="169"/>
      <c r="G383" s="169"/>
    </row>
    <row r="384" spans="1:7" ht="17.25" customHeight="1">
      <c r="A384" s="67">
        <v>1309</v>
      </c>
      <c r="B384" s="86">
        <v>7</v>
      </c>
      <c r="C384" s="86" t="s">
        <v>207</v>
      </c>
      <c r="D384" s="67" t="s">
        <v>555</v>
      </c>
      <c r="E384" s="67">
        <v>555</v>
      </c>
      <c r="F384" s="169"/>
      <c r="G384" s="169"/>
    </row>
    <row r="385" spans="1:7" ht="17.25" customHeight="1">
      <c r="A385" s="38"/>
      <c r="B385" s="265">
        <f>SUM(B383:B384)</f>
        <v>17</v>
      </c>
      <c r="C385" s="265"/>
      <c r="D385" s="258"/>
      <c r="E385" s="258">
        <f>SUM(E383:E384)</f>
        <v>1347</v>
      </c>
      <c r="F385" s="169"/>
      <c r="G385" s="169"/>
    </row>
    <row r="386" spans="1:7" ht="17.25" customHeight="1">
      <c r="A386" s="334" t="s">
        <v>206</v>
      </c>
      <c r="B386" s="335"/>
      <c r="C386" s="336"/>
      <c r="D386" s="38"/>
      <c r="E386" s="37"/>
      <c r="F386" s="169"/>
      <c r="G386" s="169"/>
    </row>
    <row r="387" spans="1:8" ht="17.25" customHeight="1">
      <c r="A387" s="126">
        <v>1304</v>
      </c>
      <c r="B387" s="57">
        <v>14</v>
      </c>
      <c r="C387" s="38" t="s">
        <v>207</v>
      </c>
      <c r="D387" s="99" t="s">
        <v>270</v>
      </c>
      <c r="E387" s="57">
        <v>797</v>
      </c>
      <c r="F387" s="169"/>
      <c r="G387" s="169"/>
      <c r="H387" s="93">
        <f>B387+B388+B391</f>
        <v>40</v>
      </c>
    </row>
    <row r="388" spans="1:7" ht="17.25" customHeight="1">
      <c r="A388" s="126">
        <v>1305</v>
      </c>
      <c r="B388" s="57">
        <v>19</v>
      </c>
      <c r="C388" s="38" t="s">
        <v>207</v>
      </c>
      <c r="D388" s="38" t="s">
        <v>327</v>
      </c>
      <c r="E388" s="57">
        <v>1069</v>
      </c>
      <c r="F388" s="169"/>
      <c r="G388" s="169"/>
    </row>
    <row r="389" spans="1:7" ht="17.25" customHeight="1">
      <c r="A389" s="187">
        <v>1306</v>
      </c>
      <c r="B389" s="86">
        <v>4</v>
      </c>
      <c r="C389" s="38" t="s">
        <v>226</v>
      </c>
      <c r="D389" s="38" t="s">
        <v>423</v>
      </c>
      <c r="E389" s="86">
        <v>416</v>
      </c>
      <c r="F389" s="169"/>
      <c r="G389" s="169"/>
    </row>
    <row r="390" spans="1:7" ht="17.25" customHeight="1">
      <c r="A390" s="187">
        <v>1307</v>
      </c>
      <c r="B390" s="86">
        <v>3</v>
      </c>
      <c r="C390" s="38" t="s">
        <v>225</v>
      </c>
      <c r="D390" s="38" t="s">
        <v>228</v>
      </c>
      <c r="E390" s="86">
        <v>111</v>
      </c>
      <c r="F390" s="169"/>
      <c r="G390" s="169"/>
    </row>
    <row r="391" spans="1:7" ht="17.25" customHeight="1">
      <c r="A391" s="126">
        <v>1310</v>
      </c>
      <c r="B391" s="57">
        <v>7</v>
      </c>
      <c r="C391" s="38" t="s">
        <v>207</v>
      </c>
      <c r="D391" s="109" t="s">
        <v>271</v>
      </c>
      <c r="E391" s="57">
        <v>401</v>
      </c>
      <c r="F391" s="169"/>
      <c r="G391" s="169"/>
    </row>
    <row r="392" spans="1:7" ht="17.25" customHeight="1">
      <c r="A392" s="38"/>
      <c r="B392" s="240">
        <f>SUM(B387:B391)</f>
        <v>47</v>
      </c>
      <c r="C392" s="258"/>
      <c r="D392" s="258"/>
      <c r="E392" s="258">
        <f>SUM(E387:E391)</f>
        <v>2794</v>
      </c>
      <c r="F392" s="169"/>
      <c r="G392" s="169"/>
    </row>
    <row r="393" spans="1:7" ht="17.25" customHeight="1">
      <c r="A393" s="334" t="s">
        <v>219</v>
      </c>
      <c r="B393" s="335"/>
      <c r="C393" s="336"/>
      <c r="D393" s="239"/>
      <c r="E393" s="239"/>
      <c r="F393" s="169"/>
      <c r="G393" s="169"/>
    </row>
    <row r="394" spans="1:7" ht="17.25" customHeight="1">
      <c r="A394" s="187">
        <v>1308</v>
      </c>
      <c r="B394" s="86">
        <v>4</v>
      </c>
      <c r="C394" s="38" t="s">
        <v>207</v>
      </c>
      <c r="D394" s="38" t="s">
        <v>423</v>
      </c>
      <c r="E394" s="86">
        <v>75</v>
      </c>
      <c r="F394" s="169"/>
      <c r="G394" s="169"/>
    </row>
    <row r="395" spans="1:7" ht="17.25" customHeight="1">
      <c r="A395" s="38"/>
      <c r="B395" s="239">
        <f>B394</f>
        <v>4</v>
      </c>
      <c r="C395" s="239"/>
      <c r="D395" s="239"/>
      <c r="E395" s="239">
        <f>E394</f>
        <v>75</v>
      </c>
      <c r="F395" s="169"/>
      <c r="G395" s="169"/>
    </row>
    <row r="396" spans="1:7" ht="17.25" customHeight="1">
      <c r="A396" s="201" t="s">
        <v>14</v>
      </c>
      <c r="B396" s="117">
        <f>B385+B392+B395</f>
        <v>68</v>
      </c>
      <c r="C396" s="117"/>
      <c r="D396" s="117"/>
      <c r="E396" s="117">
        <f>E385+E392+E395</f>
        <v>4216</v>
      </c>
      <c r="F396" s="169"/>
      <c r="G396" s="169"/>
    </row>
    <row r="397" spans="1:7" ht="17.25" customHeight="1">
      <c r="A397" s="203"/>
      <c r="B397" s="118"/>
      <c r="C397" s="119"/>
      <c r="D397" s="117"/>
      <c r="E397" s="117"/>
      <c r="F397" s="169"/>
      <c r="G397" s="169"/>
    </row>
    <row r="398" spans="1:7" ht="33" customHeight="1">
      <c r="A398" s="331" t="s">
        <v>637</v>
      </c>
      <c r="B398" s="333"/>
      <c r="C398" s="333"/>
      <c r="D398" s="333"/>
      <c r="E398" s="333"/>
      <c r="F398" s="169"/>
      <c r="G398" s="169"/>
    </row>
    <row r="399" spans="1:7" ht="23.25" customHeight="1">
      <c r="A399" s="38" t="s">
        <v>201</v>
      </c>
      <c r="B399" s="38" t="s">
        <v>202</v>
      </c>
      <c r="C399" s="38" t="s">
        <v>203</v>
      </c>
      <c r="D399" s="38" t="s">
        <v>204</v>
      </c>
      <c r="E399" s="37" t="s">
        <v>205</v>
      </c>
      <c r="F399" s="169"/>
      <c r="G399" s="169"/>
    </row>
    <row r="400" spans="1:7" ht="21.75" customHeight="1">
      <c r="A400" s="334" t="s">
        <v>212</v>
      </c>
      <c r="B400" s="335"/>
      <c r="C400" s="336"/>
      <c r="D400" s="38"/>
      <c r="E400" s="37"/>
      <c r="F400" s="169"/>
      <c r="G400" s="169"/>
    </row>
    <row r="401" spans="1:7" ht="17.25" customHeight="1">
      <c r="A401" s="38">
        <v>919</v>
      </c>
      <c r="B401" s="57">
        <v>4</v>
      </c>
      <c r="C401" s="57" t="s">
        <v>214</v>
      </c>
      <c r="D401" s="38" t="s">
        <v>472</v>
      </c>
      <c r="E401" s="38">
        <v>327</v>
      </c>
      <c r="F401" s="169"/>
      <c r="G401" s="169"/>
    </row>
    <row r="402" spans="1:7" ht="17.25" customHeight="1">
      <c r="A402" s="38">
        <v>920</v>
      </c>
      <c r="B402" s="38">
        <v>2</v>
      </c>
      <c r="C402" s="38" t="s">
        <v>217</v>
      </c>
      <c r="D402" s="38" t="s">
        <v>473</v>
      </c>
      <c r="E402" s="38">
        <v>194</v>
      </c>
      <c r="F402" s="169"/>
      <c r="G402" s="169"/>
    </row>
    <row r="403" spans="1:7" ht="17.25" customHeight="1">
      <c r="A403" s="38"/>
      <c r="B403" s="202">
        <f>SUM(B401:B402)</f>
        <v>6</v>
      </c>
      <c r="C403" s="202"/>
      <c r="D403" s="202"/>
      <c r="E403" s="202">
        <f>SUM(E401:E402)</f>
        <v>521</v>
      </c>
      <c r="F403" s="169"/>
      <c r="G403" s="169"/>
    </row>
    <row r="404" spans="1:7" ht="17.25" customHeight="1">
      <c r="A404" s="334" t="s">
        <v>206</v>
      </c>
      <c r="B404" s="335"/>
      <c r="C404" s="336"/>
      <c r="D404" s="38"/>
      <c r="E404" s="37"/>
      <c r="F404" s="169"/>
      <c r="G404" s="169"/>
    </row>
    <row r="405" spans="1:7" ht="17.25" customHeight="1">
      <c r="A405" s="38">
        <v>924</v>
      </c>
      <c r="B405" s="57">
        <v>15</v>
      </c>
      <c r="C405" s="57" t="s">
        <v>217</v>
      </c>
      <c r="D405" s="38" t="s">
        <v>475</v>
      </c>
      <c r="E405" s="38">
        <v>1559</v>
      </c>
      <c r="F405" s="169"/>
      <c r="G405" s="169"/>
    </row>
    <row r="406" spans="1:7" ht="17.25" customHeight="1">
      <c r="A406" s="38">
        <v>921</v>
      </c>
      <c r="B406" s="57">
        <v>8</v>
      </c>
      <c r="C406" s="57" t="s">
        <v>214</v>
      </c>
      <c r="D406" s="99" t="s">
        <v>474</v>
      </c>
      <c r="E406" s="38">
        <v>436</v>
      </c>
      <c r="F406" s="169"/>
      <c r="G406" s="169"/>
    </row>
    <row r="407" spans="1:7" ht="17.25" customHeight="1">
      <c r="A407" s="38">
        <v>922</v>
      </c>
      <c r="B407" s="38">
        <v>4</v>
      </c>
      <c r="C407" s="38" t="s">
        <v>217</v>
      </c>
      <c r="D407" s="99" t="s">
        <v>423</v>
      </c>
      <c r="E407" s="38">
        <v>335</v>
      </c>
      <c r="F407" s="169"/>
      <c r="G407" s="169"/>
    </row>
    <row r="408" spans="1:7" ht="17.25" customHeight="1">
      <c r="A408" s="38">
        <v>923</v>
      </c>
      <c r="B408" s="38">
        <v>3</v>
      </c>
      <c r="C408" s="208" t="s">
        <v>221</v>
      </c>
      <c r="D408" s="99" t="s">
        <v>228</v>
      </c>
      <c r="E408" s="57">
        <v>321</v>
      </c>
      <c r="F408" s="169"/>
      <c r="G408" s="169"/>
    </row>
    <row r="409" spans="1:7" ht="17.25" customHeight="1">
      <c r="A409" s="38"/>
      <c r="B409" s="202">
        <f>SUM(B405:B408)</f>
        <v>30</v>
      </c>
      <c r="C409" s="202"/>
      <c r="D409" s="202"/>
      <c r="E409" s="202">
        <f>SUM(E405:E408)</f>
        <v>2651</v>
      </c>
      <c r="F409" s="169"/>
      <c r="G409" s="169"/>
    </row>
    <row r="410" spans="1:7" ht="17.25" customHeight="1">
      <c r="A410" s="202" t="s">
        <v>14</v>
      </c>
      <c r="B410" s="117">
        <f>B403+B409</f>
        <v>36</v>
      </c>
      <c r="C410" s="117"/>
      <c r="D410" s="117"/>
      <c r="E410" s="117">
        <f>E403+E409</f>
        <v>3172</v>
      </c>
      <c r="F410" s="169"/>
      <c r="G410" s="169"/>
    </row>
    <row r="411" spans="1:7" ht="17.25" customHeight="1">
      <c r="A411" s="203"/>
      <c r="B411" s="118"/>
      <c r="C411" s="119"/>
      <c r="D411" s="117"/>
      <c r="E411" s="117"/>
      <c r="F411" s="169"/>
      <c r="G411" s="169"/>
    </row>
    <row r="412" spans="1:7" ht="26.25" customHeight="1">
      <c r="A412" s="331" t="s">
        <v>638</v>
      </c>
      <c r="B412" s="333"/>
      <c r="C412" s="333"/>
      <c r="D412" s="333"/>
      <c r="E412" s="333"/>
      <c r="F412" s="169"/>
      <c r="G412" s="169"/>
    </row>
    <row r="413" spans="1:7" ht="24" customHeight="1">
      <c r="A413" s="38" t="s">
        <v>201</v>
      </c>
      <c r="B413" s="38" t="s">
        <v>202</v>
      </c>
      <c r="C413" s="38" t="s">
        <v>203</v>
      </c>
      <c r="D413" s="38" t="s">
        <v>204</v>
      </c>
      <c r="E413" s="37" t="s">
        <v>205</v>
      </c>
      <c r="F413" s="169"/>
      <c r="G413" s="169"/>
    </row>
    <row r="414" spans="1:7" ht="18.75" customHeight="1">
      <c r="A414" s="334" t="s">
        <v>212</v>
      </c>
      <c r="B414" s="335"/>
      <c r="C414" s="336"/>
      <c r="D414" s="38"/>
      <c r="E414" s="37"/>
      <c r="F414" s="169"/>
      <c r="G414" s="169"/>
    </row>
    <row r="415" spans="1:7" ht="17.25" customHeight="1">
      <c r="A415" s="189">
        <v>119</v>
      </c>
      <c r="B415" s="189">
        <v>12</v>
      </c>
      <c r="C415" s="210" t="s">
        <v>226</v>
      </c>
      <c r="D415" s="191" t="s">
        <v>477</v>
      </c>
      <c r="E415" s="210">
        <v>1246</v>
      </c>
      <c r="F415" s="169"/>
      <c r="G415" s="169"/>
    </row>
    <row r="416" spans="1:7" ht="17.25" customHeight="1">
      <c r="A416" s="38"/>
      <c r="B416" s="202">
        <f>SUM(B415:B415)</f>
        <v>12</v>
      </c>
      <c r="C416" s="202"/>
      <c r="D416" s="202"/>
      <c r="E416" s="202">
        <f>SUM(E415:E415)</f>
        <v>1246</v>
      </c>
      <c r="F416" s="169"/>
      <c r="G416" s="169"/>
    </row>
    <row r="417" spans="1:7" ht="17.25" customHeight="1">
      <c r="A417" s="334" t="s">
        <v>206</v>
      </c>
      <c r="B417" s="335"/>
      <c r="C417" s="336"/>
      <c r="D417" s="38"/>
      <c r="E417" s="37"/>
      <c r="F417" s="169"/>
      <c r="G417" s="169"/>
    </row>
    <row r="418" spans="1:7" ht="47.25" customHeight="1">
      <c r="A418" s="105">
        <v>122</v>
      </c>
      <c r="B418" s="106">
        <v>31</v>
      </c>
      <c r="C418" s="116" t="s">
        <v>338</v>
      </c>
      <c r="D418" s="109" t="s">
        <v>478</v>
      </c>
      <c r="E418" s="108">
        <v>3316</v>
      </c>
      <c r="F418" s="169">
        <f>B419+B420+B421+B423+B424+B425</f>
        <v>129</v>
      </c>
      <c r="G418" s="169"/>
    </row>
    <row r="419" spans="1:7" ht="17.25" customHeight="1">
      <c r="A419" s="105">
        <v>120</v>
      </c>
      <c r="B419" s="106">
        <v>23</v>
      </c>
      <c r="C419" s="107" t="s">
        <v>207</v>
      </c>
      <c r="D419" s="109" t="s">
        <v>322</v>
      </c>
      <c r="E419" s="108">
        <v>1071</v>
      </c>
      <c r="F419" s="169"/>
      <c r="G419" s="169"/>
    </row>
    <row r="420" spans="1:7" ht="17.25" customHeight="1">
      <c r="A420" s="105">
        <v>123</v>
      </c>
      <c r="B420" s="106">
        <v>5</v>
      </c>
      <c r="C420" s="107" t="s">
        <v>207</v>
      </c>
      <c r="D420" s="109" t="s">
        <v>272</v>
      </c>
      <c r="E420" s="108">
        <v>233</v>
      </c>
      <c r="F420" s="169"/>
      <c r="G420" s="169"/>
    </row>
    <row r="421" spans="1:7" ht="17.25" customHeight="1">
      <c r="A421" s="105">
        <v>124</v>
      </c>
      <c r="B421" s="106">
        <v>14</v>
      </c>
      <c r="C421" s="107" t="s">
        <v>207</v>
      </c>
      <c r="D421" s="109" t="s">
        <v>270</v>
      </c>
      <c r="E421" s="98">
        <v>656</v>
      </c>
      <c r="F421" s="169"/>
      <c r="G421" s="169"/>
    </row>
    <row r="422" spans="1:7" ht="17.25" customHeight="1">
      <c r="A422" s="38">
        <v>125</v>
      </c>
      <c r="B422" s="162">
        <v>2</v>
      </c>
      <c r="C422" s="162" t="s">
        <v>226</v>
      </c>
      <c r="D422" s="99" t="s">
        <v>479</v>
      </c>
      <c r="E422" s="162">
        <v>200</v>
      </c>
      <c r="F422" s="169"/>
      <c r="G422" s="169"/>
    </row>
    <row r="423" spans="1:7" ht="17.25" customHeight="1">
      <c r="A423" s="105">
        <v>98</v>
      </c>
      <c r="B423" s="106">
        <v>27</v>
      </c>
      <c r="C423" s="107" t="s">
        <v>214</v>
      </c>
      <c r="D423" s="109" t="s">
        <v>242</v>
      </c>
      <c r="E423" s="106">
        <v>1286</v>
      </c>
      <c r="F423" s="169"/>
      <c r="G423" s="169"/>
    </row>
    <row r="424" spans="1:7" ht="17.25" customHeight="1">
      <c r="A424" s="105">
        <v>99</v>
      </c>
      <c r="B424" s="106">
        <v>30</v>
      </c>
      <c r="C424" s="107" t="s">
        <v>214</v>
      </c>
      <c r="D424" s="109" t="s">
        <v>244</v>
      </c>
      <c r="E424" s="106">
        <v>1365</v>
      </c>
      <c r="F424" s="169"/>
      <c r="G424" s="169"/>
    </row>
    <row r="425" spans="1:7" ht="17.25" customHeight="1">
      <c r="A425" s="105">
        <v>100</v>
      </c>
      <c r="B425" s="106">
        <v>30</v>
      </c>
      <c r="C425" s="107" t="s">
        <v>214</v>
      </c>
      <c r="D425" s="109" t="s">
        <v>244</v>
      </c>
      <c r="E425" s="106">
        <v>1374</v>
      </c>
      <c r="F425" s="169"/>
      <c r="G425" s="169"/>
    </row>
    <row r="426" spans="1:7" ht="17.25" customHeight="1">
      <c r="A426" s="38"/>
      <c r="B426" s="202">
        <f>SUM(B418:B425)</f>
        <v>162</v>
      </c>
      <c r="C426" s="241"/>
      <c r="D426" s="241"/>
      <c r="E426" s="241">
        <f>SUM(E418:E425)</f>
        <v>9501</v>
      </c>
      <c r="F426" s="169"/>
      <c r="G426" s="169"/>
    </row>
    <row r="427" spans="1:7" ht="17.25" customHeight="1">
      <c r="A427" s="334" t="s">
        <v>219</v>
      </c>
      <c r="B427" s="335"/>
      <c r="C427" s="336"/>
      <c r="D427" s="202"/>
      <c r="E427" s="202"/>
      <c r="F427" s="169"/>
      <c r="G427" s="169"/>
    </row>
    <row r="428" spans="1:7" ht="17.25" customHeight="1">
      <c r="A428" s="105">
        <v>121</v>
      </c>
      <c r="B428" s="106">
        <v>3</v>
      </c>
      <c r="C428" s="107" t="s">
        <v>207</v>
      </c>
      <c r="D428" s="211" t="s">
        <v>228</v>
      </c>
      <c r="E428" s="167">
        <v>102</v>
      </c>
      <c r="F428" s="169"/>
      <c r="G428" s="169"/>
    </row>
    <row r="429" spans="1:7" ht="17.25" customHeight="1">
      <c r="A429" s="38"/>
      <c r="B429" s="202">
        <f>B428</f>
        <v>3</v>
      </c>
      <c r="C429" s="202"/>
      <c r="D429" s="202"/>
      <c r="E429" s="202">
        <f>E428</f>
        <v>102</v>
      </c>
      <c r="F429" s="169"/>
      <c r="G429" s="169"/>
    </row>
    <row r="430" spans="1:7" ht="17.25" customHeight="1">
      <c r="A430" s="202" t="s">
        <v>14</v>
      </c>
      <c r="B430" s="117">
        <f>B416+B426+B429</f>
        <v>177</v>
      </c>
      <c r="C430" s="117"/>
      <c r="D430" s="117"/>
      <c r="E430" s="117">
        <f>E416+E426+E429</f>
        <v>10849</v>
      </c>
      <c r="F430" s="169"/>
      <c r="G430" s="169"/>
    </row>
    <row r="431" spans="1:7" ht="17.25" customHeight="1">
      <c r="A431" s="205"/>
      <c r="B431" s="118"/>
      <c r="C431" s="119"/>
      <c r="D431" s="117"/>
      <c r="E431" s="117"/>
      <c r="F431" s="169"/>
      <c r="G431" s="169"/>
    </row>
    <row r="432" spans="1:7" ht="25.5" customHeight="1">
      <c r="A432" s="331" t="s">
        <v>639</v>
      </c>
      <c r="B432" s="333"/>
      <c r="C432" s="333"/>
      <c r="D432" s="333"/>
      <c r="E432" s="333"/>
      <c r="F432" s="169"/>
      <c r="G432" s="169"/>
    </row>
    <row r="433" spans="1:7" ht="22.5" customHeight="1">
      <c r="A433" s="38" t="s">
        <v>201</v>
      </c>
      <c r="B433" s="38" t="s">
        <v>202</v>
      </c>
      <c r="C433" s="38" t="s">
        <v>203</v>
      </c>
      <c r="D433" s="38" t="s">
        <v>204</v>
      </c>
      <c r="E433" s="37" t="s">
        <v>205</v>
      </c>
      <c r="F433" s="169"/>
      <c r="G433" s="169"/>
    </row>
    <row r="434" spans="1:7" ht="17.25" customHeight="1">
      <c r="A434" s="334" t="s">
        <v>212</v>
      </c>
      <c r="B434" s="335"/>
      <c r="C434" s="336"/>
      <c r="D434" s="38"/>
      <c r="E434" s="37"/>
      <c r="F434" s="169"/>
      <c r="G434" s="169"/>
    </row>
    <row r="435" spans="1:7" ht="17.25" customHeight="1">
      <c r="A435" s="57">
        <v>24002</v>
      </c>
      <c r="B435" s="162">
        <v>1</v>
      </c>
      <c r="C435" s="99" t="s">
        <v>213</v>
      </c>
      <c r="D435" s="99" t="s">
        <v>480</v>
      </c>
      <c r="E435" s="162">
        <v>54</v>
      </c>
      <c r="F435" s="169"/>
      <c r="G435" s="169"/>
    </row>
    <row r="436" spans="1:7" ht="17.25" customHeight="1">
      <c r="A436" s="57">
        <v>24003</v>
      </c>
      <c r="B436" s="162">
        <v>1</v>
      </c>
      <c r="C436" s="99" t="s">
        <v>214</v>
      </c>
      <c r="D436" s="99" t="s">
        <v>481</v>
      </c>
      <c r="E436" s="162">
        <v>87</v>
      </c>
      <c r="F436" s="169"/>
      <c r="G436" s="169"/>
    </row>
    <row r="437" spans="1:7" ht="17.25" customHeight="1">
      <c r="A437" s="57">
        <v>24004</v>
      </c>
      <c r="B437" s="162">
        <v>3</v>
      </c>
      <c r="C437" s="99" t="s">
        <v>217</v>
      </c>
      <c r="D437" s="99" t="s">
        <v>482</v>
      </c>
      <c r="E437" s="162">
        <v>355</v>
      </c>
      <c r="F437" s="169"/>
      <c r="G437" s="169"/>
    </row>
    <row r="438" spans="1:7" ht="17.25" customHeight="1">
      <c r="A438" s="38"/>
      <c r="B438" s="204">
        <f>SUM(B435:B437)</f>
        <v>5</v>
      </c>
      <c r="C438" s="204"/>
      <c r="D438" s="204"/>
      <c r="E438" s="204">
        <f>SUM(E435:E437)</f>
        <v>496</v>
      </c>
      <c r="F438" s="169"/>
      <c r="G438" s="169"/>
    </row>
    <row r="439" spans="1:7" ht="17.25" customHeight="1">
      <c r="A439" s="334" t="s">
        <v>206</v>
      </c>
      <c r="B439" s="335"/>
      <c r="C439" s="336"/>
      <c r="D439" s="38"/>
      <c r="E439" s="37"/>
      <c r="F439" s="169"/>
      <c r="G439" s="169"/>
    </row>
    <row r="440" spans="1:7" ht="17.25" customHeight="1">
      <c r="A440" s="57">
        <v>24005</v>
      </c>
      <c r="B440" s="162">
        <v>1</v>
      </c>
      <c r="C440" s="162" t="s">
        <v>213</v>
      </c>
      <c r="D440" s="99" t="s">
        <v>483</v>
      </c>
      <c r="E440" s="162">
        <v>56</v>
      </c>
      <c r="F440" s="169"/>
      <c r="G440" s="169"/>
    </row>
    <row r="441" spans="1:7" ht="17.25" customHeight="1">
      <c r="A441" s="57">
        <v>24006</v>
      </c>
      <c r="B441" s="162">
        <v>5</v>
      </c>
      <c r="C441" s="122" t="s">
        <v>229</v>
      </c>
      <c r="D441" s="99" t="s">
        <v>484</v>
      </c>
      <c r="E441" s="162">
        <v>1048</v>
      </c>
      <c r="F441" s="169"/>
      <c r="G441" s="169"/>
    </row>
    <row r="442" spans="1:7" ht="17.25" customHeight="1">
      <c r="A442" s="57">
        <v>24007</v>
      </c>
      <c r="B442" s="162">
        <v>1</v>
      </c>
      <c r="C442" s="122" t="s">
        <v>231</v>
      </c>
      <c r="D442" s="99" t="s">
        <v>485</v>
      </c>
      <c r="E442" s="162">
        <v>300</v>
      </c>
      <c r="F442" s="169"/>
      <c r="G442" s="169"/>
    </row>
    <row r="443" spans="1:7" ht="17.25" customHeight="1">
      <c r="A443" s="57">
        <v>24009</v>
      </c>
      <c r="B443" s="180">
        <v>1</v>
      </c>
      <c r="C443" s="208" t="s">
        <v>487</v>
      </c>
      <c r="D443" s="166" t="s">
        <v>486</v>
      </c>
      <c r="E443" s="180">
        <v>780</v>
      </c>
      <c r="F443" s="169"/>
      <c r="G443" s="169"/>
    </row>
    <row r="444" spans="1:7" ht="17.25" customHeight="1">
      <c r="A444" s="57">
        <v>24008</v>
      </c>
      <c r="B444" s="180">
        <v>2</v>
      </c>
      <c r="C444" s="166" t="s">
        <v>217</v>
      </c>
      <c r="D444" s="166" t="s">
        <v>488</v>
      </c>
      <c r="E444" s="180">
        <v>155</v>
      </c>
      <c r="F444" s="169"/>
      <c r="G444" s="169"/>
    </row>
    <row r="445" spans="1:7" ht="17.25" customHeight="1">
      <c r="A445" s="57">
        <v>24008</v>
      </c>
      <c r="B445" s="180">
        <v>1</v>
      </c>
      <c r="C445" s="208" t="s">
        <v>221</v>
      </c>
      <c r="D445" s="212" t="s">
        <v>489</v>
      </c>
      <c r="E445" s="166">
        <v>95</v>
      </c>
      <c r="F445" s="169"/>
      <c r="G445" s="169"/>
    </row>
    <row r="446" spans="1:7" ht="17.25" customHeight="1">
      <c r="A446" s="38">
        <v>23133</v>
      </c>
      <c r="B446" s="38">
        <v>30</v>
      </c>
      <c r="C446" s="38" t="s">
        <v>217</v>
      </c>
      <c r="D446" s="38" t="s">
        <v>465</v>
      </c>
      <c r="E446" s="38">
        <v>2884</v>
      </c>
      <c r="F446" s="169"/>
      <c r="G446" s="169"/>
    </row>
    <row r="447" spans="1:7" ht="17.25" customHeight="1">
      <c r="A447" s="38">
        <v>23134</v>
      </c>
      <c r="B447" s="38">
        <v>30</v>
      </c>
      <c r="C447" s="38" t="s">
        <v>217</v>
      </c>
      <c r="D447" s="198" t="s">
        <v>466</v>
      </c>
      <c r="E447" s="38">
        <v>2877</v>
      </c>
      <c r="F447" s="169"/>
      <c r="G447" s="169"/>
    </row>
    <row r="448" spans="1:7" ht="17.25" customHeight="1">
      <c r="A448" s="38">
        <v>23135</v>
      </c>
      <c r="B448" s="38">
        <v>30</v>
      </c>
      <c r="C448" s="38" t="s">
        <v>217</v>
      </c>
      <c r="D448" s="38" t="s">
        <v>467</v>
      </c>
      <c r="E448" s="38">
        <v>2881</v>
      </c>
      <c r="F448" s="169"/>
      <c r="G448" s="169"/>
    </row>
    <row r="449" spans="1:7" ht="17.25" customHeight="1">
      <c r="A449" s="38">
        <v>23136</v>
      </c>
      <c r="B449" s="38">
        <v>30</v>
      </c>
      <c r="C449" s="38" t="s">
        <v>217</v>
      </c>
      <c r="D449" s="38" t="s">
        <v>468</v>
      </c>
      <c r="E449" s="38">
        <v>2928</v>
      </c>
      <c r="F449" s="169"/>
      <c r="G449" s="169"/>
    </row>
    <row r="450" spans="1:7" ht="17.25" customHeight="1">
      <c r="A450" s="38">
        <v>23137</v>
      </c>
      <c r="B450" s="38">
        <v>30</v>
      </c>
      <c r="C450" s="38" t="s">
        <v>217</v>
      </c>
      <c r="D450" s="57" t="s">
        <v>469</v>
      </c>
      <c r="E450" s="38">
        <v>2946</v>
      </c>
      <c r="F450" s="169"/>
      <c r="G450" s="169"/>
    </row>
    <row r="451" spans="1:7" ht="17.25" customHeight="1">
      <c r="A451" s="38">
        <v>23138</v>
      </c>
      <c r="B451" s="38">
        <v>28</v>
      </c>
      <c r="C451" s="38" t="s">
        <v>217</v>
      </c>
      <c r="D451" s="38" t="s">
        <v>470</v>
      </c>
      <c r="E451" s="38">
        <v>2751</v>
      </c>
      <c r="F451" s="169"/>
      <c r="G451" s="169"/>
    </row>
    <row r="452" spans="1:7" ht="17.25" customHeight="1">
      <c r="A452" s="38"/>
      <c r="B452" s="204">
        <f>SUM(B440:B451)</f>
        <v>189</v>
      </c>
      <c r="C452" s="239"/>
      <c r="D452" s="239"/>
      <c r="E452" s="239">
        <f>SUM(E440:E451)</f>
        <v>19701</v>
      </c>
      <c r="F452" s="169"/>
      <c r="G452" s="169"/>
    </row>
    <row r="453" spans="1:7" ht="17.25" customHeight="1">
      <c r="A453" s="334" t="s">
        <v>218</v>
      </c>
      <c r="B453" s="335"/>
      <c r="C453" s="336"/>
      <c r="D453" s="204"/>
      <c r="E453" s="204"/>
      <c r="F453" s="169"/>
      <c r="G453" s="169"/>
    </row>
    <row r="454" spans="1:7" ht="17.25" customHeight="1">
      <c r="A454" s="40">
        <v>24001</v>
      </c>
      <c r="B454" s="57">
        <v>2</v>
      </c>
      <c r="C454" s="38" t="s">
        <v>207</v>
      </c>
      <c r="D454" s="67" t="s">
        <v>279</v>
      </c>
      <c r="E454" s="38">
        <v>120</v>
      </c>
      <c r="F454" s="169"/>
      <c r="G454" s="169"/>
    </row>
    <row r="455" spans="1:7" ht="17.25" customHeight="1">
      <c r="A455" s="38"/>
      <c r="B455" s="204">
        <f>B454</f>
        <v>2</v>
      </c>
      <c r="C455" s="204"/>
      <c r="D455" s="204"/>
      <c r="E455" s="204">
        <f>E454</f>
        <v>120</v>
      </c>
      <c r="F455" s="169"/>
      <c r="G455" s="169"/>
    </row>
    <row r="456" spans="1:7" ht="17.25" customHeight="1">
      <c r="A456" s="204" t="s">
        <v>14</v>
      </c>
      <c r="B456" s="117">
        <f>B438+B452+B455</f>
        <v>196</v>
      </c>
      <c r="C456" s="117"/>
      <c r="D456" s="117"/>
      <c r="E456" s="117">
        <f>E438+E452+E455</f>
        <v>20317</v>
      </c>
      <c r="F456" s="169"/>
      <c r="G456" s="169"/>
    </row>
    <row r="457" spans="1:7" ht="17.25" customHeight="1">
      <c r="A457" s="216"/>
      <c r="B457" s="118"/>
      <c r="C457" s="119"/>
      <c r="D457" s="117"/>
      <c r="E457" s="117"/>
      <c r="F457" s="169"/>
      <c r="G457" s="169"/>
    </row>
    <row r="458" spans="1:7" ht="31.5" customHeight="1">
      <c r="A458" s="331" t="s">
        <v>640</v>
      </c>
      <c r="B458" s="333"/>
      <c r="C458" s="333"/>
      <c r="D458" s="333"/>
      <c r="E458" s="333"/>
      <c r="F458" s="169"/>
      <c r="G458" s="169"/>
    </row>
    <row r="459" spans="1:7" ht="24" customHeight="1">
      <c r="A459" s="38" t="s">
        <v>201</v>
      </c>
      <c r="B459" s="38" t="s">
        <v>202</v>
      </c>
      <c r="C459" s="38" t="s">
        <v>203</v>
      </c>
      <c r="D459" s="38" t="s">
        <v>204</v>
      </c>
      <c r="E459" s="37" t="s">
        <v>205</v>
      </c>
      <c r="F459" s="169"/>
      <c r="G459" s="169"/>
    </row>
    <row r="460" spans="1:7" ht="17.25" customHeight="1">
      <c r="A460" s="334" t="s">
        <v>212</v>
      </c>
      <c r="B460" s="335"/>
      <c r="C460" s="336"/>
      <c r="D460" s="38"/>
      <c r="E460" s="37"/>
      <c r="F460" s="169"/>
      <c r="G460" s="169"/>
    </row>
    <row r="461" spans="1:7" ht="17.25" customHeight="1">
      <c r="A461" s="57">
        <v>444</v>
      </c>
      <c r="B461" s="57">
        <v>11</v>
      </c>
      <c r="C461" s="57" t="s">
        <v>217</v>
      </c>
      <c r="D461" s="86" t="s">
        <v>501</v>
      </c>
      <c r="E461" s="57">
        <v>1303</v>
      </c>
      <c r="F461" s="169"/>
      <c r="G461" s="169"/>
    </row>
    <row r="462" spans="1:7" ht="17.25" customHeight="1">
      <c r="A462" s="38"/>
      <c r="B462" s="215">
        <f>SUM(B461:B461)</f>
        <v>11</v>
      </c>
      <c r="C462" s="215"/>
      <c r="D462" s="215"/>
      <c r="E462" s="215">
        <f>SUM(E461:E461)</f>
        <v>1303</v>
      </c>
      <c r="F462" s="169"/>
      <c r="G462" s="169"/>
    </row>
    <row r="463" spans="1:7" ht="17.25" customHeight="1">
      <c r="A463" s="334" t="s">
        <v>206</v>
      </c>
      <c r="B463" s="335"/>
      <c r="C463" s="336"/>
      <c r="D463" s="38"/>
      <c r="E463" s="37"/>
      <c r="F463" s="169"/>
      <c r="G463" s="169"/>
    </row>
    <row r="464" spans="1:7" ht="17.25" customHeight="1">
      <c r="A464" s="38">
        <v>441</v>
      </c>
      <c r="B464" s="166">
        <v>1</v>
      </c>
      <c r="C464" s="166" t="s">
        <v>217</v>
      </c>
      <c r="D464" s="166" t="s">
        <v>303</v>
      </c>
      <c r="E464" s="166">
        <v>104</v>
      </c>
      <c r="F464" s="169"/>
      <c r="G464" s="169"/>
    </row>
    <row r="465" spans="1:7" ht="17.25" customHeight="1">
      <c r="A465" s="38">
        <v>442</v>
      </c>
      <c r="B465" s="166">
        <v>1</v>
      </c>
      <c r="C465" s="208" t="s">
        <v>221</v>
      </c>
      <c r="D465" s="166" t="s">
        <v>303</v>
      </c>
      <c r="E465" s="166">
        <v>124</v>
      </c>
      <c r="F465" s="169"/>
      <c r="G465" s="169"/>
    </row>
    <row r="466" spans="1:7" ht="17.25" customHeight="1">
      <c r="A466" s="38">
        <v>442</v>
      </c>
      <c r="B466" s="166">
        <v>1</v>
      </c>
      <c r="C466" s="208" t="s">
        <v>231</v>
      </c>
      <c r="D466" s="166" t="s">
        <v>502</v>
      </c>
      <c r="E466" s="166">
        <v>321</v>
      </c>
      <c r="F466" s="169"/>
      <c r="G466" s="169"/>
    </row>
    <row r="467" spans="1:7" ht="30" customHeight="1">
      <c r="A467" s="38">
        <v>443</v>
      </c>
      <c r="B467" s="166">
        <v>25</v>
      </c>
      <c r="C467" s="208" t="s">
        <v>221</v>
      </c>
      <c r="D467" s="166" t="s">
        <v>503</v>
      </c>
      <c r="E467" s="166">
        <v>3179</v>
      </c>
      <c r="F467" s="169"/>
      <c r="G467" s="169"/>
    </row>
    <row r="468" spans="1:7" ht="17.25" customHeight="1">
      <c r="A468" s="38" t="s">
        <v>504</v>
      </c>
      <c r="B468" s="166">
        <v>25</v>
      </c>
      <c r="C468" s="208" t="s">
        <v>221</v>
      </c>
      <c r="D468" s="166" t="s">
        <v>505</v>
      </c>
      <c r="E468" s="166">
        <v>3206</v>
      </c>
      <c r="F468" s="169"/>
      <c r="G468" s="169"/>
    </row>
    <row r="469" spans="1:7" ht="27.75" customHeight="1">
      <c r="A469" s="57" t="s">
        <v>506</v>
      </c>
      <c r="B469" s="180">
        <v>25</v>
      </c>
      <c r="C469" s="122" t="s">
        <v>221</v>
      </c>
      <c r="D469" s="212" t="s">
        <v>507</v>
      </c>
      <c r="E469" s="180">
        <v>3236</v>
      </c>
      <c r="F469" s="169"/>
      <c r="G469" s="169"/>
    </row>
    <row r="470" spans="1:7" ht="17.25" customHeight="1">
      <c r="A470" s="57">
        <v>440</v>
      </c>
      <c r="B470" s="180">
        <v>6</v>
      </c>
      <c r="C470" s="180" t="s">
        <v>217</v>
      </c>
      <c r="D470" s="98" t="s">
        <v>434</v>
      </c>
      <c r="E470" s="181">
        <v>540</v>
      </c>
      <c r="F470" s="169"/>
      <c r="G470" s="169"/>
    </row>
    <row r="471" spans="1:7" ht="17.25" customHeight="1">
      <c r="A471" s="38"/>
      <c r="B471" s="215">
        <f>SUM(B464:B470)</f>
        <v>84</v>
      </c>
      <c r="C471" s="215"/>
      <c r="D471" s="215"/>
      <c r="E471" s="215">
        <f>SUM(E464:E470)</f>
        <v>10710</v>
      </c>
      <c r="F471" s="169"/>
      <c r="G471" s="169"/>
    </row>
    <row r="472" spans="1:7" ht="17.25" customHeight="1">
      <c r="A472" s="334" t="s">
        <v>218</v>
      </c>
      <c r="B472" s="335"/>
      <c r="C472" s="336"/>
      <c r="D472" s="215"/>
      <c r="E472" s="215"/>
      <c r="F472" s="169"/>
      <c r="G472" s="169"/>
    </row>
    <row r="473" spans="1:7" ht="17.25" customHeight="1">
      <c r="A473" s="57">
        <v>444</v>
      </c>
      <c r="B473" s="180">
        <v>1</v>
      </c>
      <c r="C473" s="180" t="s">
        <v>214</v>
      </c>
      <c r="D473" s="228" t="s">
        <v>302</v>
      </c>
      <c r="E473" s="180">
        <v>61</v>
      </c>
      <c r="F473" s="169"/>
      <c r="G473" s="169"/>
    </row>
    <row r="474" spans="1:7" ht="17.25" customHeight="1">
      <c r="A474" s="38"/>
      <c r="B474" s="215">
        <f>B473</f>
        <v>1</v>
      </c>
      <c r="C474" s="215"/>
      <c r="D474" s="215"/>
      <c r="E474" s="215">
        <f>E473</f>
        <v>61</v>
      </c>
      <c r="F474" s="169"/>
      <c r="G474" s="169"/>
    </row>
    <row r="475" spans="1:7" ht="17.25" customHeight="1">
      <c r="A475" s="215" t="s">
        <v>14</v>
      </c>
      <c r="B475" s="117">
        <f>B462+B471+B474</f>
        <v>96</v>
      </c>
      <c r="C475" s="117"/>
      <c r="D475" s="117"/>
      <c r="E475" s="117">
        <f>E462+E471+E474</f>
        <v>12074</v>
      </c>
      <c r="F475" s="169"/>
      <c r="G475" s="169"/>
    </row>
    <row r="476" spans="1:7" ht="17.25" customHeight="1">
      <c r="A476" s="216"/>
      <c r="B476" s="118"/>
      <c r="C476" s="119"/>
      <c r="D476" s="117"/>
      <c r="E476" s="117"/>
      <c r="F476" s="169"/>
      <c r="G476" s="169"/>
    </row>
    <row r="477" spans="1:7" ht="27" customHeight="1">
      <c r="A477" s="331" t="s">
        <v>641</v>
      </c>
      <c r="B477" s="333"/>
      <c r="C477" s="333"/>
      <c r="D477" s="333"/>
      <c r="E477" s="333"/>
      <c r="F477" s="169"/>
      <c r="G477" s="169"/>
    </row>
    <row r="478" spans="1:7" ht="24.75" customHeight="1">
      <c r="A478" s="38" t="s">
        <v>201</v>
      </c>
      <c r="B478" s="38" t="s">
        <v>202</v>
      </c>
      <c r="C478" s="38" t="s">
        <v>203</v>
      </c>
      <c r="D478" s="38" t="s">
        <v>204</v>
      </c>
      <c r="E478" s="37" t="s">
        <v>205</v>
      </c>
      <c r="F478" s="169"/>
      <c r="G478" s="169"/>
    </row>
    <row r="479" spans="1:7" ht="18.75" customHeight="1">
      <c r="A479" s="334" t="s">
        <v>212</v>
      </c>
      <c r="B479" s="335"/>
      <c r="C479" s="336"/>
      <c r="D479" s="38"/>
      <c r="E479" s="37"/>
      <c r="F479" s="169"/>
      <c r="G479" s="169"/>
    </row>
    <row r="480" spans="1:7" ht="17.25" customHeight="1">
      <c r="A480" s="38">
        <v>1031</v>
      </c>
      <c r="B480" s="57">
        <v>1</v>
      </c>
      <c r="C480" s="57" t="s">
        <v>214</v>
      </c>
      <c r="D480" s="57" t="s">
        <v>508</v>
      </c>
      <c r="E480" s="38">
        <v>72</v>
      </c>
      <c r="F480" s="169"/>
      <c r="G480" s="169"/>
    </row>
    <row r="481" spans="1:7" ht="17.25" customHeight="1">
      <c r="A481" s="38">
        <v>1032</v>
      </c>
      <c r="B481" s="57">
        <v>11</v>
      </c>
      <c r="C481" s="38" t="s">
        <v>226</v>
      </c>
      <c r="D481" s="38" t="s">
        <v>509</v>
      </c>
      <c r="E481" s="38">
        <v>1156</v>
      </c>
      <c r="F481" s="169"/>
      <c r="G481" s="169"/>
    </row>
    <row r="482" spans="1:7" ht="17.25" customHeight="1">
      <c r="A482" s="38"/>
      <c r="B482" s="217">
        <f>SUM(B480:B481)</f>
        <v>12</v>
      </c>
      <c r="C482" s="217"/>
      <c r="D482" s="217"/>
      <c r="E482" s="217">
        <f>SUM(E480:E481)</f>
        <v>1228</v>
      </c>
      <c r="F482" s="169"/>
      <c r="G482" s="169"/>
    </row>
    <row r="483" spans="1:7" ht="17.25" customHeight="1">
      <c r="A483" s="334" t="s">
        <v>206</v>
      </c>
      <c r="B483" s="335"/>
      <c r="C483" s="336"/>
      <c r="D483" s="217"/>
      <c r="E483" s="217"/>
      <c r="F483" s="169"/>
      <c r="G483" s="169"/>
    </row>
    <row r="484" spans="1:7" ht="17.25" customHeight="1">
      <c r="A484" s="67">
        <v>1034</v>
      </c>
      <c r="B484" s="86">
        <v>2</v>
      </c>
      <c r="C484" s="67" t="s">
        <v>225</v>
      </c>
      <c r="D484" s="38" t="s">
        <v>273</v>
      </c>
      <c r="E484" s="67">
        <v>70</v>
      </c>
      <c r="F484" s="169"/>
      <c r="G484" s="169"/>
    </row>
    <row r="485" spans="1:7" ht="17.25" customHeight="1">
      <c r="A485" s="67">
        <v>1035</v>
      </c>
      <c r="B485" s="86">
        <v>1</v>
      </c>
      <c r="C485" s="67" t="s">
        <v>225</v>
      </c>
      <c r="D485" s="38" t="s">
        <v>227</v>
      </c>
      <c r="E485" s="67">
        <v>34</v>
      </c>
      <c r="F485" s="169"/>
      <c r="G485" s="169"/>
    </row>
    <row r="486" spans="1:7" ht="17.25" customHeight="1">
      <c r="A486" s="67">
        <v>1036</v>
      </c>
      <c r="B486" s="86">
        <v>20</v>
      </c>
      <c r="C486" s="67" t="s">
        <v>207</v>
      </c>
      <c r="D486" s="38" t="s">
        <v>422</v>
      </c>
      <c r="E486" s="67">
        <v>1684</v>
      </c>
      <c r="F486" s="169"/>
      <c r="G486" s="169"/>
    </row>
    <row r="487" spans="1:7" ht="17.25" customHeight="1">
      <c r="A487" s="67">
        <v>1037</v>
      </c>
      <c r="B487" s="86">
        <v>19</v>
      </c>
      <c r="C487" s="67" t="s">
        <v>207</v>
      </c>
      <c r="D487" s="38" t="s">
        <v>327</v>
      </c>
      <c r="E487" s="67">
        <v>1692</v>
      </c>
      <c r="F487" s="169"/>
      <c r="G487" s="169"/>
    </row>
    <row r="488" spans="1:7" ht="17.25" customHeight="1">
      <c r="A488" s="67">
        <v>1038</v>
      </c>
      <c r="B488" s="86">
        <v>1</v>
      </c>
      <c r="C488" s="67" t="s">
        <v>217</v>
      </c>
      <c r="D488" s="38" t="s">
        <v>227</v>
      </c>
      <c r="E488" s="67">
        <v>90</v>
      </c>
      <c r="F488" s="169"/>
      <c r="G488" s="169"/>
    </row>
    <row r="489" spans="1:7" ht="21" customHeight="1">
      <c r="A489" s="38">
        <v>1039</v>
      </c>
      <c r="B489" s="57">
        <v>10</v>
      </c>
      <c r="C489" s="208" t="s">
        <v>328</v>
      </c>
      <c r="D489" s="38" t="s">
        <v>510</v>
      </c>
      <c r="E489" s="38">
        <v>1772</v>
      </c>
      <c r="F489" s="169"/>
      <c r="G489" s="169"/>
    </row>
    <row r="490" spans="1:7" ht="17.25" customHeight="1">
      <c r="A490" s="21"/>
      <c r="B490" s="225">
        <f>SUM(B484:B489)</f>
        <v>53</v>
      </c>
      <c r="C490" s="225"/>
      <c r="D490" s="225"/>
      <c r="E490" s="225">
        <f>SUM(E484:E489)</f>
        <v>5342</v>
      </c>
      <c r="F490" s="169"/>
      <c r="G490" s="169"/>
    </row>
    <row r="491" spans="1:7" ht="17.25" customHeight="1">
      <c r="A491" s="334" t="s">
        <v>219</v>
      </c>
      <c r="B491" s="335"/>
      <c r="C491" s="336"/>
      <c r="D491" s="217"/>
      <c r="E491" s="217"/>
      <c r="F491" s="169"/>
      <c r="G491" s="169"/>
    </row>
    <row r="492" spans="1:7" ht="17.25" customHeight="1">
      <c r="A492" s="67">
        <v>1033</v>
      </c>
      <c r="B492" s="86">
        <v>1</v>
      </c>
      <c r="C492" s="67" t="s">
        <v>214</v>
      </c>
      <c r="D492" s="38" t="s">
        <v>227</v>
      </c>
      <c r="E492" s="67">
        <v>45</v>
      </c>
      <c r="F492" s="169"/>
      <c r="G492" s="169"/>
    </row>
    <row r="493" spans="1:7" ht="17.25" customHeight="1">
      <c r="A493" s="38"/>
      <c r="B493" s="217">
        <f>B492</f>
        <v>1</v>
      </c>
      <c r="C493" s="217"/>
      <c r="D493" s="217"/>
      <c r="E493" s="217">
        <f>E492</f>
        <v>45</v>
      </c>
      <c r="F493" s="169"/>
      <c r="G493" s="169"/>
    </row>
    <row r="494" spans="1:7" ht="17.25" customHeight="1">
      <c r="A494" s="217" t="s">
        <v>14</v>
      </c>
      <c r="B494" s="117">
        <f>B482+B493+B490</f>
        <v>66</v>
      </c>
      <c r="C494" s="117"/>
      <c r="D494" s="117"/>
      <c r="E494" s="117">
        <f>E482+E493+E490</f>
        <v>6615</v>
      </c>
      <c r="F494" s="169"/>
      <c r="G494" s="169"/>
    </row>
    <row r="495" spans="1:7" ht="17.25" customHeight="1">
      <c r="A495" s="218"/>
      <c r="B495" s="118"/>
      <c r="C495" s="119"/>
      <c r="D495" s="117"/>
      <c r="E495" s="117"/>
      <c r="F495" s="169"/>
      <c r="G495" s="169"/>
    </row>
    <row r="496" spans="1:7" ht="30" customHeight="1">
      <c r="A496" s="331" t="s">
        <v>642</v>
      </c>
      <c r="B496" s="333"/>
      <c r="C496" s="333"/>
      <c r="D496" s="333"/>
      <c r="E496" s="333"/>
      <c r="F496" s="169"/>
      <c r="G496" s="169"/>
    </row>
    <row r="497" spans="1:7" ht="26.25" customHeight="1">
      <c r="A497" s="38" t="s">
        <v>201</v>
      </c>
      <c r="B497" s="38" t="s">
        <v>202</v>
      </c>
      <c r="C497" s="38" t="s">
        <v>203</v>
      </c>
      <c r="D497" s="38" t="s">
        <v>204</v>
      </c>
      <c r="E497" s="37" t="s">
        <v>205</v>
      </c>
      <c r="F497" s="169"/>
      <c r="G497" s="169"/>
    </row>
    <row r="498" spans="1:7" ht="17.25" customHeight="1">
      <c r="A498" s="334" t="s">
        <v>212</v>
      </c>
      <c r="B498" s="335"/>
      <c r="C498" s="336"/>
      <c r="D498" s="38"/>
      <c r="E498" s="37"/>
      <c r="F498" s="169"/>
      <c r="G498" s="169"/>
    </row>
    <row r="499" spans="1:7" ht="17.25" customHeight="1">
      <c r="A499" s="188">
        <v>126</v>
      </c>
      <c r="B499" s="189">
        <v>3</v>
      </c>
      <c r="C499" s="210" t="s">
        <v>207</v>
      </c>
      <c r="D499" s="99" t="s">
        <v>511</v>
      </c>
      <c r="E499" s="162">
        <v>235</v>
      </c>
      <c r="F499" s="169"/>
      <c r="G499" s="169"/>
    </row>
    <row r="500" spans="1:7" ht="17.25" customHeight="1">
      <c r="A500" s="189">
        <v>127</v>
      </c>
      <c r="B500" s="189">
        <v>1</v>
      </c>
      <c r="C500" s="210" t="s">
        <v>226</v>
      </c>
      <c r="D500" s="191" t="s">
        <v>512</v>
      </c>
      <c r="E500" s="210">
        <v>90</v>
      </c>
      <c r="F500" s="169"/>
      <c r="G500" s="169"/>
    </row>
    <row r="501" spans="1:7" ht="17.25" customHeight="1">
      <c r="A501" s="105">
        <v>131</v>
      </c>
      <c r="B501" s="106">
        <v>4</v>
      </c>
      <c r="C501" s="107" t="s">
        <v>213</v>
      </c>
      <c r="D501" s="98" t="s">
        <v>513</v>
      </c>
      <c r="E501" s="98">
        <v>210</v>
      </c>
      <c r="F501" s="169"/>
      <c r="G501" s="169"/>
    </row>
    <row r="502" spans="1:7" ht="17.25" customHeight="1">
      <c r="A502" s="38"/>
      <c r="B502" s="217">
        <f>SUM(B499:B501)</f>
        <v>8</v>
      </c>
      <c r="C502" s="217"/>
      <c r="D502" s="217"/>
      <c r="E502" s="217">
        <f>SUM(E499:E501)</f>
        <v>535</v>
      </c>
      <c r="F502" s="169"/>
      <c r="G502" s="169"/>
    </row>
    <row r="503" spans="1:7" ht="17.25" customHeight="1">
      <c r="A503" s="334" t="s">
        <v>206</v>
      </c>
      <c r="B503" s="335"/>
      <c r="C503" s="336"/>
      <c r="D503" s="217"/>
      <c r="E503" s="217"/>
      <c r="F503" s="169"/>
      <c r="G503" s="169"/>
    </row>
    <row r="504" spans="1:8" ht="17.25" customHeight="1">
      <c r="A504" s="105">
        <v>132</v>
      </c>
      <c r="B504" s="106">
        <v>9</v>
      </c>
      <c r="C504" s="116" t="s">
        <v>340</v>
      </c>
      <c r="D504" s="229" t="s">
        <v>514</v>
      </c>
      <c r="E504" s="162">
        <v>1266</v>
      </c>
      <c r="F504" s="169"/>
      <c r="G504" s="169"/>
      <c r="H504" s="93">
        <f>B505+B509+B510+B511</f>
        <v>76</v>
      </c>
    </row>
    <row r="505" spans="1:7" ht="17.25" customHeight="1">
      <c r="A505" s="105">
        <v>128</v>
      </c>
      <c r="B505" s="106">
        <v>18</v>
      </c>
      <c r="C505" s="107" t="s">
        <v>207</v>
      </c>
      <c r="D505" s="109" t="s">
        <v>216</v>
      </c>
      <c r="E505" s="108">
        <v>836</v>
      </c>
      <c r="F505" s="169"/>
      <c r="G505" s="169"/>
    </row>
    <row r="506" spans="1:7" ht="17.25" customHeight="1">
      <c r="A506" s="105">
        <v>130</v>
      </c>
      <c r="B506" s="106">
        <v>4</v>
      </c>
      <c r="C506" s="230" t="s">
        <v>225</v>
      </c>
      <c r="D506" s="109" t="s">
        <v>423</v>
      </c>
      <c r="E506" s="108">
        <v>132</v>
      </c>
      <c r="F506" s="169"/>
      <c r="G506" s="169"/>
    </row>
    <row r="507" spans="1:7" ht="17.25" customHeight="1">
      <c r="A507" s="188">
        <v>133</v>
      </c>
      <c r="B507" s="189">
        <v>22</v>
      </c>
      <c r="C507" s="190" t="s">
        <v>324</v>
      </c>
      <c r="D507" s="191" t="s">
        <v>556</v>
      </c>
      <c r="E507" s="192">
        <v>2483</v>
      </c>
      <c r="F507" s="169"/>
      <c r="G507" s="169"/>
    </row>
    <row r="508" spans="1:7" ht="17.25" customHeight="1">
      <c r="A508" s="188">
        <v>134</v>
      </c>
      <c r="B508" s="189">
        <v>14</v>
      </c>
      <c r="C508" s="190" t="s">
        <v>328</v>
      </c>
      <c r="D508" s="191" t="s">
        <v>554</v>
      </c>
      <c r="E508" s="192">
        <v>1917</v>
      </c>
      <c r="F508" s="169"/>
      <c r="G508" s="169"/>
    </row>
    <row r="509" spans="1:7" ht="17.25" customHeight="1">
      <c r="A509" s="188">
        <v>135</v>
      </c>
      <c r="B509" s="189">
        <v>19</v>
      </c>
      <c r="C509" s="210" t="s">
        <v>207</v>
      </c>
      <c r="D509" s="109" t="s">
        <v>327</v>
      </c>
      <c r="E509" s="192">
        <v>881</v>
      </c>
      <c r="F509" s="169"/>
      <c r="G509" s="169"/>
    </row>
    <row r="510" spans="1:7" ht="17.25" customHeight="1">
      <c r="A510" s="105">
        <v>136</v>
      </c>
      <c r="B510" s="106">
        <v>23</v>
      </c>
      <c r="C510" s="106" t="s">
        <v>207</v>
      </c>
      <c r="D510" s="105" t="s">
        <v>322</v>
      </c>
      <c r="E510" s="106">
        <v>1077</v>
      </c>
      <c r="F510" s="169"/>
      <c r="G510" s="169"/>
    </row>
    <row r="511" spans="1:7" ht="17.25" customHeight="1">
      <c r="A511" s="105">
        <v>137</v>
      </c>
      <c r="B511" s="106">
        <v>16</v>
      </c>
      <c r="C511" s="106" t="s">
        <v>207</v>
      </c>
      <c r="D511" s="105" t="s">
        <v>395</v>
      </c>
      <c r="E511" s="106">
        <v>738</v>
      </c>
      <c r="F511" s="169"/>
      <c r="G511" s="169"/>
    </row>
    <row r="512" spans="1:7" ht="17.25" customHeight="1">
      <c r="A512" s="105">
        <v>138</v>
      </c>
      <c r="B512" s="106">
        <v>17</v>
      </c>
      <c r="C512" s="107" t="s">
        <v>207</v>
      </c>
      <c r="D512" s="109" t="s">
        <v>720</v>
      </c>
      <c r="E512" s="98">
        <v>795</v>
      </c>
      <c r="F512" s="169"/>
      <c r="G512" s="169"/>
    </row>
    <row r="513" spans="1:7" ht="17.25" customHeight="1">
      <c r="A513" s="21"/>
      <c r="B513" s="225">
        <f>SUM(B504:B512)</f>
        <v>142</v>
      </c>
      <c r="C513" s="225"/>
      <c r="D513" s="225"/>
      <c r="E513" s="225">
        <f>SUM(E504:E512)</f>
        <v>10125</v>
      </c>
      <c r="F513" s="169"/>
      <c r="G513" s="169"/>
    </row>
    <row r="514" spans="1:7" ht="17.25" customHeight="1">
      <c r="A514" s="334" t="s">
        <v>219</v>
      </c>
      <c r="B514" s="335"/>
      <c r="C514" s="336"/>
      <c r="D514" s="225"/>
      <c r="E514" s="225"/>
      <c r="F514" s="169"/>
      <c r="G514" s="169"/>
    </row>
    <row r="515" spans="1:7" ht="17.25" customHeight="1">
      <c r="A515" s="105">
        <v>129</v>
      </c>
      <c r="B515" s="106">
        <v>1</v>
      </c>
      <c r="C515" s="231" t="s">
        <v>207</v>
      </c>
      <c r="D515" s="105" t="s">
        <v>227</v>
      </c>
      <c r="E515" s="106">
        <v>35</v>
      </c>
      <c r="F515" s="169"/>
      <c r="G515" s="169"/>
    </row>
    <row r="516" spans="1:7" ht="17.25" customHeight="1">
      <c r="A516" s="21"/>
      <c r="B516" s="225">
        <f>B515</f>
        <v>1</v>
      </c>
      <c r="C516" s="225"/>
      <c r="D516" s="225"/>
      <c r="E516" s="225">
        <f>E515</f>
        <v>35</v>
      </c>
      <c r="F516" s="169"/>
      <c r="G516" s="169"/>
    </row>
    <row r="517" spans="1:7" ht="17.25" customHeight="1">
      <c r="A517" s="217" t="s">
        <v>14</v>
      </c>
      <c r="B517" s="117">
        <f>B502+B513+B516</f>
        <v>151</v>
      </c>
      <c r="C517" s="117"/>
      <c r="D517" s="117"/>
      <c r="E517" s="117">
        <f>E502+E513+E516</f>
        <v>10695</v>
      </c>
      <c r="F517" s="169"/>
      <c r="G517" s="169"/>
    </row>
    <row r="518" spans="1:7" ht="17.25" customHeight="1">
      <c r="A518" s="224"/>
      <c r="B518" s="118"/>
      <c r="C518" s="119"/>
      <c r="D518" s="117"/>
      <c r="E518" s="117"/>
      <c r="F518" s="169"/>
      <c r="G518" s="169"/>
    </row>
    <row r="519" spans="1:7" ht="30.75" customHeight="1">
      <c r="A519" s="331" t="s">
        <v>643</v>
      </c>
      <c r="B519" s="333"/>
      <c r="C519" s="333"/>
      <c r="D519" s="333"/>
      <c r="E519" s="333"/>
      <c r="F519" s="169"/>
      <c r="G519" s="169"/>
    </row>
    <row r="520" spans="1:7" ht="22.5" customHeight="1">
      <c r="A520" s="38" t="s">
        <v>201</v>
      </c>
      <c r="B520" s="38" t="s">
        <v>202</v>
      </c>
      <c r="C520" s="38" t="s">
        <v>203</v>
      </c>
      <c r="D520" s="38" t="s">
        <v>204</v>
      </c>
      <c r="E520" s="37" t="s">
        <v>205</v>
      </c>
      <c r="F520" s="169"/>
      <c r="G520" s="169"/>
    </row>
    <row r="521" spans="1:7" ht="17.25" customHeight="1">
      <c r="A521" s="334" t="s">
        <v>212</v>
      </c>
      <c r="B521" s="335"/>
      <c r="C521" s="336"/>
      <c r="D521" s="38"/>
      <c r="E521" s="37"/>
      <c r="F521" s="169"/>
      <c r="G521" s="169"/>
    </row>
    <row r="522" spans="1:7" ht="26.25" customHeight="1">
      <c r="A522" s="57" t="s">
        <v>515</v>
      </c>
      <c r="B522" s="162">
        <v>14</v>
      </c>
      <c r="C522" s="162" t="s">
        <v>213</v>
      </c>
      <c r="D522" s="99" t="s">
        <v>516</v>
      </c>
      <c r="E522" s="162">
        <v>817.9</v>
      </c>
      <c r="F522" s="169"/>
      <c r="G522" s="169"/>
    </row>
    <row r="523" spans="1:7" ht="17.25" customHeight="1">
      <c r="A523" s="57" t="s">
        <v>517</v>
      </c>
      <c r="B523" s="162">
        <v>1</v>
      </c>
      <c r="C523" s="162" t="s">
        <v>217</v>
      </c>
      <c r="D523" s="99" t="s">
        <v>518</v>
      </c>
      <c r="E523" s="162">
        <v>108</v>
      </c>
      <c r="F523" s="169"/>
      <c r="G523" s="169"/>
    </row>
    <row r="524" spans="1:7" ht="17.25" customHeight="1">
      <c r="A524" s="57" t="s">
        <v>519</v>
      </c>
      <c r="B524" s="162">
        <v>5</v>
      </c>
      <c r="C524" s="99" t="s">
        <v>207</v>
      </c>
      <c r="D524" s="99" t="s">
        <v>520</v>
      </c>
      <c r="E524" s="162">
        <v>389</v>
      </c>
      <c r="F524" s="169"/>
      <c r="G524" s="169"/>
    </row>
    <row r="525" spans="1:7" ht="17.25" customHeight="1">
      <c r="A525" s="38"/>
      <c r="B525" s="223">
        <f>SUM(B522:B524)</f>
        <v>20</v>
      </c>
      <c r="C525" s="223"/>
      <c r="D525" s="223"/>
      <c r="E525" s="223">
        <f>SUM(E522:E524)</f>
        <v>1314.9</v>
      </c>
      <c r="F525" s="169"/>
      <c r="G525" s="169"/>
    </row>
    <row r="526" spans="1:7" ht="17.25" customHeight="1">
      <c r="A526" s="334" t="s">
        <v>206</v>
      </c>
      <c r="B526" s="335"/>
      <c r="C526" s="336"/>
      <c r="D526" s="223"/>
      <c r="E526" s="223"/>
      <c r="F526" s="169"/>
      <c r="G526" s="169"/>
    </row>
    <row r="527" spans="1:7" ht="17.25" customHeight="1">
      <c r="A527" s="57" t="s">
        <v>521</v>
      </c>
      <c r="B527" s="162">
        <v>3</v>
      </c>
      <c r="C527" s="99" t="s">
        <v>409</v>
      </c>
      <c r="D527" s="99" t="s">
        <v>522</v>
      </c>
      <c r="E527" s="162">
        <v>180</v>
      </c>
      <c r="F527" s="169"/>
      <c r="G527" s="169"/>
    </row>
    <row r="528" spans="1:7" ht="17.25" customHeight="1">
      <c r="A528" s="57" t="s">
        <v>523</v>
      </c>
      <c r="B528" s="162">
        <v>1</v>
      </c>
      <c r="C528" s="208" t="s">
        <v>229</v>
      </c>
      <c r="D528" s="38" t="s">
        <v>524</v>
      </c>
      <c r="E528" s="38">
        <v>195</v>
      </c>
      <c r="F528" s="169"/>
      <c r="G528" s="169"/>
    </row>
    <row r="529" spans="1:7" ht="17.25" customHeight="1">
      <c r="A529" s="57" t="s">
        <v>525</v>
      </c>
      <c r="B529" s="57">
        <v>11</v>
      </c>
      <c r="C529" s="208" t="s">
        <v>530</v>
      </c>
      <c r="D529" s="38" t="s">
        <v>526</v>
      </c>
      <c r="E529" s="57">
        <v>1441.4</v>
      </c>
      <c r="F529" s="169"/>
      <c r="G529" s="169"/>
    </row>
    <row r="530" spans="1:7" ht="17.25" customHeight="1">
      <c r="A530" s="57" t="s">
        <v>527</v>
      </c>
      <c r="B530" s="162">
        <v>8</v>
      </c>
      <c r="C530" s="99" t="s">
        <v>409</v>
      </c>
      <c r="D530" s="99" t="s">
        <v>528</v>
      </c>
      <c r="E530" s="162">
        <v>335</v>
      </c>
      <c r="F530" s="169"/>
      <c r="G530" s="169"/>
    </row>
    <row r="531" spans="1:7" ht="17.25" customHeight="1">
      <c r="A531" s="57" t="s">
        <v>529</v>
      </c>
      <c r="B531" s="162">
        <v>8</v>
      </c>
      <c r="C531" s="99" t="s">
        <v>531</v>
      </c>
      <c r="D531" s="99" t="s">
        <v>528</v>
      </c>
      <c r="E531" s="162">
        <v>486</v>
      </c>
      <c r="F531" s="169"/>
      <c r="G531" s="169"/>
    </row>
    <row r="532" spans="1:7" ht="17.25" customHeight="1">
      <c r="A532" s="38"/>
      <c r="B532" s="223">
        <f>SUM(B527:B531)</f>
        <v>31</v>
      </c>
      <c r="C532" s="223"/>
      <c r="D532" s="223"/>
      <c r="E532" s="227">
        <f>SUM(E527:E531)</f>
        <v>2637.4</v>
      </c>
      <c r="F532" s="169"/>
      <c r="G532" s="169"/>
    </row>
    <row r="533" spans="1:7" ht="17.25" customHeight="1">
      <c r="A533" s="223" t="s">
        <v>14</v>
      </c>
      <c r="B533" s="117">
        <f>B525+B532</f>
        <v>51</v>
      </c>
      <c r="C533" s="117"/>
      <c r="D533" s="117"/>
      <c r="E533" s="117">
        <f>E525+E532</f>
        <v>3952.3</v>
      </c>
      <c r="F533" s="169"/>
      <c r="G533" s="169"/>
    </row>
    <row r="534" spans="1:7" ht="17.25" customHeight="1">
      <c r="A534" s="226"/>
      <c r="B534" s="118"/>
      <c r="C534" s="119"/>
      <c r="D534" s="117"/>
      <c r="E534" s="117"/>
      <c r="F534" s="169"/>
      <c r="G534" s="169"/>
    </row>
    <row r="535" spans="1:7" ht="30.75" customHeight="1">
      <c r="A535" s="331" t="s">
        <v>644</v>
      </c>
      <c r="B535" s="333"/>
      <c r="C535" s="333"/>
      <c r="D535" s="333"/>
      <c r="E535" s="333"/>
      <c r="F535" s="169"/>
      <c r="G535" s="169"/>
    </row>
    <row r="536" spans="1:7" ht="25.5" customHeight="1">
      <c r="A536" s="38" t="s">
        <v>201</v>
      </c>
      <c r="B536" s="38" t="s">
        <v>202</v>
      </c>
      <c r="C536" s="38" t="s">
        <v>203</v>
      </c>
      <c r="D536" s="38" t="s">
        <v>204</v>
      </c>
      <c r="E536" s="37" t="s">
        <v>205</v>
      </c>
      <c r="F536" s="169"/>
      <c r="G536" s="169"/>
    </row>
    <row r="537" spans="1:7" ht="17.25" customHeight="1">
      <c r="A537" s="334" t="s">
        <v>212</v>
      </c>
      <c r="B537" s="335"/>
      <c r="C537" s="336"/>
      <c r="D537" s="38"/>
      <c r="E537" s="37"/>
      <c r="F537" s="169"/>
      <c r="G537" s="169"/>
    </row>
    <row r="538" spans="1:7" ht="27" customHeight="1">
      <c r="A538" s="57" t="s">
        <v>532</v>
      </c>
      <c r="B538" s="162">
        <v>13</v>
      </c>
      <c r="C538" s="162" t="s">
        <v>213</v>
      </c>
      <c r="D538" s="99" t="s">
        <v>533</v>
      </c>
      <c r="E538" s="162">
        <v>784.1</v>
      </c>
      <c r="F538" s="169"/>
      <c r="G538" s="169"/>
    </row>
    <row r="539" spans="1:7" ht="17.25" customHeight="1">
      <c r="A539" s="57" t="s">
        <v>534</v>
      </c>
      <c r="B539" s="162">
        <v>1</v>
      </c>
      <c r="C539" s="162" t="s">
        <v>217</v>
      </c>
      <c r="D539" s="99" t="s">
        <v>535</v>
      </c>
      <c r="E539" s="162">
        <v>106</v>
      </c>
      <c r="F539" s="169"/>
      <c r="G539" s="169"/>
    </row>
    <row r="540" spans="1:7" ht="17.25" customHeight="1">
      <c r="A540" s="57" t="s">
        <v>547</v>
      </c>
      <c r="B540" s="57">
        <v>1</v>
      </c>
      <c r="C540" s="208" t="s">
        <v>350</v>
      </c>
      <c r="D540" s="38" t="s">
        <v>548</v>
      </c>
      <c r="E540" s="162">
        <v>580</v>
      </c>
      <c r="F540" s="169"/>
      <c r="G540" s="169"/>
    </row>
    <row r="541" spans="1:7" ht="17.25" customHeight="1">
      <c r="A541" s="38"/>
      <c r="B541" s="234">
        <f>SUM(B538:B540)</f>
        <v>15</v>
      </c>
      <c r="C541" s="234"/>
      <c r="D541" s="234"/>
      <c r="E541" s="234">
        <f>SUM(E538:E540)</f>
        <v>1470.1</v>
      </c>
      <c r="F541" s="169"/>
      <c r="G541" s="169"/>
    </row>
    <row r="542" spans="1:7" ht="17.25" customHeight="1">
      <c r="A542" s="334" t="s">
        <v>206</v>
      </c>
      <c r="B542" s="335"/>
      <c r="C542" s="336"/>
      <c r="D542" s="234"/>
      <c r="E542" s="234"/>
      <c r="F542" s="169"/>
      <c r="G542" s="169"/>
    </row>
    <row r="543" spans="1:7" ht="17.25" customHeight="1">
      <c r="A543" s="57" t="s">
        <v>536</v>
      </c>
      <c r="B543" s="162">
        <v>4</v>
      </c>
      <c r="C543" s="99" t="s">
        <v>409</v>
      </c>
      <c r="D543" s="99" t="s">
        <v>537</v>
      </c>
      <c r="E543" s="162">
        <v>240</v>
      </c>
      <c r="F543" s="169"/>
      <c r="G543" s="169"/>
    </row>
    <row r="544" spans="1:7" ht="30" customHeight="1">
      <c r="A544" s="57" t="s">
        <v>538</v>
      </c>
      <c r="B544" s="57">
        <v>20</v>
      </c>
      <c r="C544" s="208" t="s">
        <v>539</v>
      </c>
      <c r="D544" s="38" t="s">
        <v>540</v>
      </c>
      <c r="E544" s="38">
        <v>1905</v>
      </c>
      <c r="F544" s="169"/>
      <c r="G544" s="169"/>
    </row>
    <row r="545" spans="1:7" ht="17.25" customHeight="1">
      <c r="A545" s="57" t="s">
        <v>541</v>
      </c>
      <c r="B545" s="57">
        <v>4</v>
      </c>
      <c r="C545" s="208" t="s">
        <v>542</v>
      </c>
      <c r="D545" s="38" t="s">
        <v>543</v>
      </c>
      <c r="E545" s="57">
        <v>838</v>
      </c>
      <c r="F545" s="169"/>
      <c r="G545" s="169"/>
    </row>
    <row r="546" spans="1:7" ht="17.25" customHeight="1">
      <c r="A546" s="57" t="s">
        <v>544</v>
      </c>
      <c r="B546" s="57">
        <v>3</v>
      </c>
      <c r="C546" s="208" t="s">
        <v>545</v>
      </c>
      <c r="D546" s="38" t="s">
        <v>546</v>
      </c>
      <c r="E546" s="162">
        <v>933</v>
      </c>
      <c r="F546" s="169"/>
      <c r="G546" s="169"/>
    </row>
    <row r="547" spans="1:7" ht="17.25" customHeight="1">
      <c r="A547" s="57" t="s">
        <v>549</v>
      </c>
      <c r="B547" s="162">
        <v>4</v>
      </c>
      <c r="C547" s="99" t="s">
        <v>553</v>
      </c>
      <c r="D547" s="99" t="s">
        <v>550</v>
      </c>
      <c r="E547" s="162">
        <v>244</v>
      </c>
      <c r="F547" s="169"/>
      <c r="G547" s="169"/>
    </row>
    <row r="548" spans="1:7" ht="17.25" customHeight="1">
      <c r="A548" s="57" t="s">
        <v>551</v>
      </c>
      <c r="B548" s="162">
        <v>4</v>
      </c>
      <c r="C548" s="99" t="s">
        <v>552</v>
      </c>
      <c r="D548" s="99" t="s">
        <v>550</v>
      </c>
      <c r="E548" s="162">
        <v>165</v>
      </c>
      <c r="F548" s="169"/>
      <c r="G548" s="169"/>
    </row>
    <row r="549" spans="1:7" ht="17.25" customHeight="1">
      <c r="A549" s="38"/>
      <c r="B549" s="234">
        <f>SUM(B543:B548)</f>
        <v>39</v>
      </c>
      <c r="C549" s="234"/>
      <c r="D549" s="234"/>
      <c r="E549" s="234">
        <f>SUM(E543:E548)</f>
        <v>4325</v>
      </c>
      <c r="F549" s="169"/>
      <c r="G549" s="169"/>
    </row>
    <row r="550" spans="1:7" ht="17.25" customHeight="1">
      <c r="A550" s="234" t="s">
        <v>14</v>
      </c>
      <c r="B550" s="117">
        <f>B541+B549</f>
        <v>54</v>
      </c>
      <c r="C550" s="117"/>
      <c r="D550" s="117"/>
      <c r="E550" s="117">
        <f>E541+E549</f>
        <v>5795.1</v>
      </c>
      <c r="F550" s="169"/>
      <c r="G550" s="169"/>
    </row>
    <row r="551" spans="1:7" ht="17.25" customHeight="1">
      <c r="A551" s="235"/>
      <c r="B551" s="118"/>
      <c r="C551" s="119"/>
      <c r="D551" s="117"/>
      <c r="E551" s="117"/>
      <c r="F551" s="169"/>
      <c r="G551" s="169"/>
    </row>
    <row r="552" spans="1:7" ht="30.75" customHeight="1">
      <c r="A552" s="331" t="s">
        <v>491</v>
      </c>
      <c r="B552" s="333"/>
      <c r="C552" s="333"/>
      <c r="D552" s="333"/>
      <c r="E552" s="333"/>
      <c r="F552" s="169"/>
      <c r="G552" s="169"/>
    </row>
    <row r="553" spans="1:7" ht="24.75" customHeight="1">
      <c r="A553" s="38" t="s">
        <v>201</v>
      </c>
      <c r="B553" s="38" t="s">
        <v>202</v>
      </c>
      <c r="C553" s="38" t="s">
        <v>203</v>
      </c>
      <c r="D553" s="38" t="s">
        <v>204</v>
      </c>
      <c r="E553" s="37" t="s">
        <v>205</v>
      </c>
      <c r="F553" s="169"/>
      <c r="G553" s="169"/>
    </row>
    <row r="554" spans="1:7" ht="17.25" customHeight="1">
      <c r="A554" s="334" t="s">
        <v>212</v>
      </c>
      <c r="B554" s="335"/>
      <c r="C554" s="336"/>
      <c r="D554" s="38"/>
      <c r="E554" s="37"/>
      <c r="F554" s="169"/>
      <c r="G554" s="169"/>
    </row>
    <row r="555" spans="1:7" ht="17.25" customHeight="1">
      <c r="A555" s="57">
        <v>24010</v>
      </c>
      <c r="B555" s="162">
        <v>1</v>
      </c>
      <c r="C555" s="99" t="s">
        <v>213</v>
      </c>
      <c r="D555" s="99" t="s">
        <v>245</v>
      </c>
      <c r="E555" s="162">
        <v>60</v>
      </c>
      <c r="F555" s="169"/>
      <c r="G555" s="169"/>
    </row>
    <row r="556" spans="1:7" ht="17.25" customHeight="1">
      <c r="A556" s="57">
        <v>24011</v>
      </c>
      <c r="B556" s="162">
        <v>7</v>
      </c>
      <c r="C556" s="99" t="s">
        <v>214</v>
      </c>
      <c r="D556" s="99" t="s">
        <v>566</v>
      </c>
      <c r="E556" s="162">
        <v>579</v>
      </c>
      <c r="F556" s="169"/>
      <c r="G556" s="169"/>
    </row>
    <row r="557" spans="1:7" ht="17.25" customHeight="1">
      <c r="A557" s="57">
        <v>24012</v>
      </c>
      <c r="B557" s="162">
        <v>5</v>
      </c>
      <c r="C557" s="99" t="s">
        <v>217</v>
      </c>
      <c r="D557" s="99" t="s">
        <v>567</v>
      </c>
      <c r="E557" s="162">
        <v>594</v>
      </c>
      <c r="F557" s="169"/>
      <c r="G557" s="169"/>
    </row>
    <row r="558" spans="1:7" ht="17.25" customHeight="1">
      <c r="A558" s="38"/>
      <c r="B558" s="242">
        <f>SUM(B555:B557)</f>
        <v>13</v>
      </c>
      <c r="C558" s="242"/>
      <c r="D558" s="242"/>
      <c r="E558" s="242">
        <f>SUM(E555:E557)</f>
        <v>1233</v>
      </c>
      <c r="F558" s="169"/>
      <c r="G558" s="169"/>
    </row>
    <row r="559" spans="1:7" ht="17.25" customHeight="1">
      <c r="A559" s="334" t="s">
        <v>206</v>
      </c>
      <c r="B559" s="335"/>
      <c r="C559" s="336"/>
      <c r="D559" s="242"/>
      <c r="E559" s="242"/>
      <c r="F559" s="169"/>
      <c r="G559" s="169"/>
    </row>
    <row r="560" spans="1:7" ht="17.25" customHeight="1">
      <c r="A560" s="57">
        <v>24013</v>
      </c>
      <c r="B560" s="162">
        <v>1</v>
      </c>
      <c r="C560" s="162" t="s">
        <v>213</v>
      </c>
      <c r="D560" s="99" t="s">
        <v>568</v>
      </c>
      <c r="E560" s="246">
        <v>54</v>
      </c>
      <c r="F560" s="169"/>
      <c r="G560" s="169"/>
    </row>
    <row r="561" spans="1:7" ht="17.25" customHeight="1">
      <c r="A561" s="57">
        <v>24014</v>
      </c>
      <c r="B561" s="162">
        <v>1</v>
      </c>
      <c r="C561" s="245" t="s">
        <v>229</v>
      </c>
      <c r="D561" s="99" t="s">
        <v>568</v>
      </c>
      <c r="E561" s="246">
        <v>200</v>
      </c>
      <c r="F561" s="169"/>
      <c r="G561" s="169"/>
    </row>
    <row r="562" spans="1:7" ht="17.25" customHeight="1">
      <c r="A562" s="57">
        <v>24016</v>
      </c>
      <c r="B562" s="180">
        <v>2</v>
      </c>
      <c r="C562" s="245" t="s">
        <v>328</v>
      </c>
      <c r="D562" s="166" t="s">
        <v>569</v>
      </c>
      <c r="E562" s="180">
        <v>590</v>
      </c>
      <c r="F562" s="169"/>
      <c r="G562" s="169"/>
    </row>
    <row r="563" spans="1:7" ht="17.25" customHeight="1">
      <c r="A563" s="57">
        <v>24015</v>
      </c>
      <c r="B563" s="180">
        <v>1</v>
      </c>
      <c r="C563" s="245" t="s">
        <v>221</v>
      </c>
      <c r="D563" s="212" t="s">
        <v>353</v>
      </c>
      <c r="E563" s="166">
        <v>120</v>
      </c>
      <c r="F563" s="169"/>
      <c r="G563" s="169"/>
    </row>
    <row r="564" spans="1:7" ht="17.25" customHeight="1">
      <c r="A564" s="38"/>
      <c r="B564" s="242">
        <f>SUM(B560:B563)</f>
        <v>5</v>
      </c>
      <c r="C564" s="242"/>
      <c r="D564" s="242"/>
      <c r="E564" s="242">
        <f>SUM(E560:E563)</f>
        <v>964</v>
      </c>
      <c r="F564" s="169"/>
      <c r="G564" s="169"/>
    </row>
    <row r="565" spans="1:7" ht="17.25" customHeight="1">
      <c r="A565" s="242" t="s">
        <v>14</v>
      </c>
      <c r="B565" s="117">
        <f>B558+B564</f>
        <v>18</v>
      </c>
      <c r="C565" s="117"/>
      <c r="D565" s="117"/>
      <c r="E565" s="117">
        <f>E558+E564</f>
        <v>2197</v>
      </c>
      <c r="F565" s="169"/>
      <c r="G565" s="169"/>
    </row>
    <row r="566" spans="1:7" ht="17.25" customHeight="1">
      <c r="A566" s="244"/>
      <c r="B566" s="118"/>
      <c r="C566" s="119"/>
      <c r="D566" s="117"/>
      <c r="E566" s="117"/>
      <c r="F566" s="169"/>
      <c r="G566" s="169"/>
    </row>
    <row r="567" spans="1:7" ht="24.75" customHeight="1">
      <c r="A567" s="331" t="s">
        <v>657</v>
      </c>
      <c r="B567" s="333"/>
      <c r="C567" s="333"/>
      <c r="D567" s="333"/>
      <c r="E567" s="333"/>
      <c r="F567" s="169"/>
      <c r="G567" s="169"/>
    </row>
    <row r="568" spans="1:7" ht="20.25" customHeight="1">
      <c r="A568" s="38" t="s">
        <v>201</v>
      </c>
      <c r="B568" s="38" t="s">
        <v>202</v>
      </c>
      <c r="C568" s="38" t="s">
        <v>203</v>
      </c>
      <c r="D568" s="38" t="s">
        <v>204</v>
      </c>
      <c r="E568" s="37" t="s">
        <v>205</v>
      </c>
      <c r="F568" s="169"/>
      <c r="G568" s="169"/>
    </row>
    <row r="569" spans="1:7" ht="17.25" customHeight="1">
      <c r="A569" s="334" t="s">
        <v>212</v>
      </c>
      <c r="B569" s="335"/>
      <c r="C569" s="336"/>
      <c r="D569" s="38"/>
      <c r="E569" s="37"/>
      <c r="F569" s="169"/>
      <c r="G569" s="169"/>
    </row>
    <row r="570" spans="1:7" ht="17.25" customHeight="1">
      <c r="A570" s="38">
        <v>925</v>
      </c>
      <c r="B570" s="57">
        <v>2</v>
      </c>
      <c r="C570" s="57" t="s">
        <v>213</v>
      </c>
      <c r="D570" s="38" t="s">
        <v>279</v>
      </c>
      <c r="E570" s="38">
        <v>130</v>
      </c>
      <c r="F570" s="169"/>
      <c r="G570" s="169"/>
    </row>
    <row r="571" spans="1:7" ht="17.25" customHeight="1">
      <c r="A571" s="38">
        <v>927</v>
      </c>
      <c r="B571" s="57">
        <v>8</v>
      </c>
      <c r="C571" s="57" t="s">
        <v>214</v>
      </c>
      <c r="D571" s="38" t="s">
        <v>582</v>
      </c>
      <c r="E571" s="38">
        <v>604</v>
      </c>
      <c r="F571" s="169"/>
      <c r="G571" s="169"/>
    </row>
    <row r="572" spans="1:7" ht="24.75" customHeight="1">
      <c r="A572" s="38">
        <v>928</v>
      </c>
      <c r="B572" s="57">
        <v>10</v>
      </c>
      <c r="C572" s="57" t="s">
        <v>217</v>
      </c>
      <c r="D572" s="38" t="s">
        <v>583</v>
      </c>
      <c r="E572" s="57">
        <v>1102</v>
      </c>
      <c r="F572" s="169"/>
      <c r="G572" s="169"/>
    </row>
    <row r="573" spans="1:7" ht="17.25" customHeight="1">
      <c r="A573" s="38"/>
      <c r="B573" s="243">
        <f>SUM(B570:B572)</f>
        <v>20</v>
      </c>
      <c r="C573" s="243"/>
      <c r="D573" s="243"/>
      <c r="E573" s="243">
        <f>SUM(E570:E572)</f>
        <v>1836</v>
      </c>
      <c r="F573" s="169"/>
      <c r="G573" s="169"/>
    </row>
    <row r="574" spans="1:7" ht="17.25" customHeight="1">
      <c r="A574" s="334" t="s">
        <v>206</v>
      </c>
      <c r="B574" s="335"/>
      <c r="C574" s="336"/>
      <c r="D574" s="243"/>
      <c r="E574" s="243"/>
      <c r="F574" s="169"/>
      <c r="G574" s="169"/>
    </row>
    <row r="575" spans="1:7" ht="17.25" customHeight="1">
      <c r="A575" s="38">
        <v>929</v>
      </c>
      <c r="B575" s="57">
        <v>19</v>
      </c>
      <c r="C575" s="57" t="s">
        <v>214</v>
      </c>
      <c r="D575" s="99" t="s">
        <v>327</v>
      </c>
      <c r="E575" s="38">
        <v>1032</v>
      </c>
      <c r="F575" s="169"/>
      <c r="G575" s="169"/>
    </row>
    <row r="576" spans="1:7" ht="17.25" customHeight="1">
      <c r="A576" s="38">
        <v>930</v>
      </c>
      <c r="B576" s="38">
        <v>7</v>
      </c>
      <c r="C576" s="38" t="s">
        <v>217</v>
      </c>
      <c r="D576" s="99" t="s">
        <v>271</v>
      </c>
      <c r="E576" s="38">
        <v>587</v>
      </c>
      <c r="F576" s="169"/>
      <c r="G576" s="169"/>
    </row>
    <row r="577" spans="1:7" ht="17.25" customHeight="1">
      <c r="A577" s="38">
        <v>931</v>
      </c>
      <c r="B577" s="38">
        <v>4</v>
      </c>
      <c r="C577" s="251" t="s">
        <v>221</v>
      </c>
      <c r="D577" s="99" t="s">
        <v>423</v>
      </c>
      <c r="E577" s="57">
        <v>424</v>
      </c>
      <c r="F577" s="169"/>
      <c r="G577" s="169"/>
    </row>
    <row r="578" spans="1:7" ht="17.25" customHeight="1">
      <c r="A578" s="38"/>
      <c r="B578" s="243">
        <f>SUM(B575:B577)</f>
        <v>30</v>
      </c>
      <c r="C578" s="243"/>
      <c r="D578" s="243"/>
      <c r="E578" s="243">
        <f>SUM(E575:E577)</f>
        <v>2043</v>
      </c>
      <c r="F578" s="169"/>
      <c r="G578" s="169"/>
    </row>
    <row r="579" spans="1:7" ht="17.25" customHeight="1">
      <c r="A579" s="334" t="s">
        <v>218</v>
      </c>
      <c r="B579" s="335"/>
      <c r="C579" s="336"/>
      <c r="D579" s="243"/>
      <c r="E579" s="243"/>
      <c r="F579" s="169"/>
      <c r="G579" s="169"/>
    </row>
    <row r="580" spans="1:7" ht="17.25" customHeight="1">
      <c r="A580" s="38">
        <v>926</v>
      </c>
      <c r="B580" s="38">
        <v>1</v>
      </c>
      <c r="C580" s="38" t="s">
        <v>214</v>
      </c>
      <c r="D580" s="38" t="s">
        <v>584</v>
      </c>
      <c r="E580" s="38">
        <v>60</v>
      </c>
      <c r="F580" s="169"/>
      <c r="G580" s="169"/>
    </row>
    <row r="581" spans="1:7" ht="17.25" customHeight="1">
      <c r="A581" s="38"/>
      <c r="B581" s="243">
        <f>B580</f>
        <v>1</v>
      </c>
      <c r="C581" s="243"/>
      <c r="D581" s="243"/>
      <c r="E581" s="243">
        <f>E580</f>
        <v>60</v>
      </c>
      <c r="F581" s="169"/>
      <c r="G581" s="169"/>
    </row>
    <row r="582" spans="1:7" ht="17.25" customHeight="1">
      <c r="A582" s="243" t="s">
        <v>14</v>
      </c>
      <c r="B582" s="117">
        <f>B573+B578+B581</f>
        <v>51</v>
      </c>
      <c r="C582" s="117"/>
      <c r="D582" s="117"/>
      <c r="E582" s="117">
        <f>E573+E578+E581</f>
        <v>3939</v>
      </c>
      <c r="F582" s="169"/>
      <c r="G582" s="169"/>
    </row>
    <row r="583" spans="1:7" ht="17.25" customHeight="1">
      <c r="A583" s="244"/>
      <c r="B583" s="118"/>
      <c r="C583" s="119"/>
      <c r="D583" s="117"/>
      <c r="E583" s="117"/>
      <c r="F583" s="169"/>
      <c r="G583" s="169"/>
    </row>
    <row r="584" spans="1:7" ht="25.5" customHeight="1">
      <c r="A584" s="331" t="s">
        <v>500</v>
      </c>
      <c r="B584" s="333"/>
      <c r="C584" s="333"/>
      <c r="D584" s="333"/>
      <c r="E584" s="333"/>
      <c r="F584" s="169"/>
      <c r="G584" s="169"/>
    </row>
    <row r="585" spans="1:7" ht="28.5" customHeight="1">
      <c r="A585" s="38" t="s">
        <v>201</v>
      </c>
      <c r="B585" s="38" t="s">
        <v>202</v>
      </c>
      <c r="C585" s="38" t="s">
        <v>203</v>
      </c>
      <c r="D585" s="38" t="s">
        <v>204</v>
      </c>
      <c r="E585" s="37" t="s">
        <v>205</v>
      </c>
      <c r="F585" s="169"/>
      <c r="G585" s="169"/>
    </row>
    <row r="586" spans="1:7" ht="17.25" customHeight="1">
      <c r="A586" s="334" t="s">
        <v>212</v>
      </c>
      <c r="B586" s="335"/>
      <c r="C586" s="336"/>
      <c r="D586" s="38"/>
      <c r="E586" s="37"/>
      <c r="F586" s="169"/>
      <c r="G586" s="169"/>
    </row>
    <row r="587" spans="1:7" ht="17.25" customHeight="1">
      <c r="A587" s="38" t="s">
        <v>585</v>
      </c>
      <c r="B587" s="42">
        <v>1</v>
      </c>
      <c r="C587" s="42" t="s">
        <v>214</v>
      </c>
      <c r="D587" s="42" t="s">
        <v>586</v>
      </c>
      <c r="E587" s="42">
        <v>80</v>
      </c>
      <c r="F587" s="169"/>
      <c r="G587" s="169"/>
    </row>
    <row r="588" spans="1:7" ht="17.25" customHeight="1">
      <c r="A588" s="38" t="s">
        <v>587</v>
      </c>
      <c r="B588" s="42">
        <v>3</v>
      </c>
      <c r="C588" s="42" t="s">
        <v>217</v>
      </c>
      <c r="D588" s="42" t="s">
        <v>588</v>
      </c>
      <c r="E588" s="42">
        <v>348</v>
      </c>
      <c r="F588" s="169"/>
      <c r="G588" s="169"/>
    </row>
    <row r="589" spans="1:7" ht="17.25" customHeight="1">
      <c r="A589" s="38"/>
      <c r="B589" s="243">
        <f>SUM(B587:B588)</f>
        <v>4</v>
      </c>
      <c r="C589" s="243"/>
      <c r="D589" s="243"/>
      <c r="E589" s="243">
        <f>SUM(E587:E588)</f>
        <v>428</v>
      </c>
      <c r="F589" s="169"/>
      <c r="G589" s="169"/>
    </row>
    <row r="590" spans="1:7" ht="17.25" customHeight="1">
      <c r="A590" s="334" t="s">
        <v>206</v>
      </c>
      <c r="B590" s="335"/>
      <c r="C590" s="336"/>
      <c r="D590" s="243"/>
      <c r="E590" s="243"/>
      <c r="F590" s="169"/>
      <c r="G590" s="169"/>
    </row>
    <row r="591" spans="1:7" ht="17.25" customHeight="1">
      <c r="A591" s="38" t="s">
        <v>589</v>
      </c>
      <c r="B591" s="42">
        <v>1</v>
      </c>
      <c r="C591" s="42" t="s">
        <v>214</v>
      </c>
      <c r="D591" s="38" t="s">
        <v>232</v>
      </c>
      <c r="E591" s="160">
        <v>72</v>
      </c>
      <c r="F591" s="247"/>
      <c r="G591" s="169"/>
    </row>
    <row r="592" spans="1:7" ht="17.25" customHeight="1">
      <c r="A592" s="38" t="s">
        <v>590</v>
      </c>
      <c r="B592" s="42">
        <v>1</v>
      </c>
      <c r="C592" s="102" t="s">
        <v>221</v>
      </c>
      <c r="D592" s="38" t="s">
        <v>232</v>
      </c>
      <c r="E592" s="160">
        <v>115</v>
      </c>
      <c r="F592" s="247"/>
      <c r="G592" s="169"/>
    </row>
    <row r="593" spans="1:7" ht="17.25" customHeight="1">
      <c r="A593" s="38" t="s">
        <v>591</v>
      </c>
      <c r="B593" s="42">
        <v>1</v>
      </c>
      <c r="C593" s="102" t="s">
        <v>229</v>
      </c>
      <c r="D593" s="38" t="s">
        <v>592</v>
      </c>
      <c r="E593" s="160">
        <v>220</v>
      </c>
      <c r="F593" s="247"/>
      <c r="G593" s="169"/>
    </row>
    <row r="594" spans="1:7" ht="17.25" customHeight="1">
      <c r="A594" s="38"/>
      <c r="B594" s="243">
        <f>SUM(B591:B593)</f>
        <v>3</v>
      </c>
      <c r="C594" s="243"/>
      <c r="D594" s="243"/>
      <c r="E594" s="243">
        <f>SUM(E591:E593)</f>
        <v>407</v>
      </c>
      <c r="F594" s="169"/>
      <c r="G594" s="169"/>
    </row>
    <row r="595" spans="1:7" ht="17.25" customHeight="1">
      <c r="A595" s="243" t="s">
        <v>14</v>
      </c>
      <c r="B595" s="117">
        <f>B589+B594</f>
        <v>7</v>
      </c>
      <c r="C595" s="117"/>
      <c r="D595" s="117"/>
      <c r="E595" s="117">
        <f>E589+E594</f>
        <v>835</v>
      </c>
      <c r="F595" s="169"/>
      <c r="G595" s="169"/>
    </row>
    <row r="596" spans="1:7" ht="17.25" customHeight="1">
      <c r="A596" s="244"/>
      <c r="B596" s="118"/>
      <c r="C596" s="119"/>
      <c r="D596" s="117"/>
      <c r="E596" s="117"/>
      <c r="F596" s="169"/>
      <c r="G596" s="169"/>
    </row>
    <row r="597" spans="1:7" ht="27" customHeight="1">
      <c r="A597" s="331" t="s">
        <v>658</v>
      </c>
      <c r="B597" s="333"/>
      <c r="C597" s="333"/>
      <c r="D597" s="333"/>
      <c r="E597" s="333"/>
      <c r="F597" s="169"/>
      <c r="G597" s="169"/>
    </row>
    <row r="598" spans="1:7" ht="27" customHeight="1">
      <c r="A598" s="38" t="s">
        <v>201</v>
      </c>
      <c r="B598" s="38" t="s">
        <v>202</v>
      </c>
      <c r="C598" s="38" t="s">
        <v>203</v>
      </c>
      <c r="D598" s="38" t="s">
        <v>204</v>
      </c>
      <c r="E598" s="37" t="s">
        <v>205</v>
      </c>
      <c r="F598" s="169"/>
      <c r="G598" s="169"/>
    </row>
    <row r="599" spans="1:7" ht="17.25" customHeight="1">
      <c r="A599" s="334" t="s">
        <v>212</v>
      </c>
      <c r="B599" s="335"/>
      <c r="C599" s="336"/>
      <c r="D599" s="38"/>
      <c r="E599" s="37"/>
      <c r="F599" s="169"/>
      <c r="G599" s="169"/>
    </row>
    <row r="600" spans="1:7" ht="27.75" customHeight="1">
      <c r="A600" s="57" t="s">
        <v>596</v>
      </c>
      <c r="B600" s="57">
        <v>12</v>
      </c>
      <c r="C600" s="57" t="s">
        <v>213</v>
      </c>
      <c r="D600" s="38" t="s">
        <v>597</v>
      </c>
      <c r="E600" s="57">
        <v>726.6</v>
      </c>
      <c r="F600" s="169"/>
      <c r="G600" s="169"/>
    </row>
    <row r="601" spans="1:7" ht="17.25" customHeight="1">
      <c r="A601" s="57" t="s">
        <v>598</v>
      </c>
      <c r="B601" s="57">
        <v>2</v>
      </c>
      <c r="C601" s="57" t="s">
        <v>207</v>
      </c>
      <c r="D601" s="38" t="s">
        <v>599</v>
      </c>
      <c r="E601" s="57">
        <v>150</v>
      </c>
      <c r="F601" s="169"/>
      <c r="G601" s="169"/>
    </row>
    <row r="602" spans="1:7" ht="17.25" customHeight="1">
      <c r="A602" s="57" t="s">
        <v>600</v>
      </c>
      <c r="B602" s="57">
        <v>1</v>
      </c>
      <c r="C602" s="57" t="s">
        <v>226</v>
      </c>
      <c r="D602" s="38" t="s">
        <v>601</v>
      </c>
      <c r="E602" s="57">
        <v>104</v>
      </c>
      <c r="F602" s="169"/>
      <c r="G602" s="169"/>
    </row>
    <row r="603" spans="1:7" ht="17.25" customHeight="1">
      <c r="A603" s="57" t="s">
        <v>602</v>
      </c>
      <c r="B603" s="57">
        <v>1</v>
      </c>
      <c r="C603" s="38" t="s">
        <v>552</v>
      </c>
      <c r="D603" s="38" t="s">
        <v>603</v>
      </c>
      <c r="E603" s="57">
        <v>45</v>
      </c>
      <c r="F603" s="169"/>
      <c r="G603" s="169"/>
    </row>
    <row r="604" spans="1:7" ht="17.25" customHeight="1">
      <c r="A604" s="38"/>
      <c r="B604" s="250">
        <f>SUM(B600:B603)</f>
        <v>16</v>
      </c>
      <c r="C604" s="250"/>
      <c r="D604" s="250"/>
      <c r="E604" s="250">
        <f>SUM(E600:E603)</f>
        <v>1025.6</v>
      </c>
      <c r="F604" s="169"/>
      <c r="G604" s="169"/>
    </row>
    <row r="605" spans="1:7" ht="17.25" customHeight="1">
      <c r="A605" s="334" t="s">
        <v>206</v>
      </c>
      <c r="B605" s="335"/>
      <c r="C605" s="336"/>
      <c r="D605" s="250"/>
      <c r="E605" s="250"/>
      <c r="F605" s="169"/>
      <c r="G605" s="169"/>
    </row>
    <row r="606" spans="1:7" ht="17.25" customHeight="1">
      <c r="A606" s="57" t="s">
        <v>604</v>
      </c>
      <c r="B606" s="162">
        <v>10</v>
      </c>
      <c r="C606" s="99" t="s">
        <v>213</v>
      </c>
      <c r="D606" s="99" t="s">
        <v>605</v>
      </c>
      <c r="E606" s="162">
        <v>602</v>
      </c>
      <c r="F606" s="169"/>
      <c r="G606" s="169"/>
    </row>
    <row r="607" spans="1:7" ht="17.25" customHeight="1">
      <c r="A607" s="57" t="s">
        <v>606</v>
      </c>
      <c r="B607" s="57">
        <v>7</v>
      </c>
      <c r="C607" s="251" t="s">
        <v>229</v>
      </c>
      <c r="D607" s="38" t="s">
        <v>607</v>
      </c>
      <c r="E607" s="57">
        <v>1456</v>
      </c>
      <c r="F607" s="169"/>
      <c r="G607" s="169"/>
    </row>
    <row r="608" spans="1:7" ht="17.25" customHeight="1">
      <c r="A608" s="57" t="s">
        <v>608</v>
      </c>
      <c r="B608" s="57">
        <v>4</v>
      </c>
      <c r="C608" s="251" t="s">
        <v>221</v>
      </c>
      <c r="D608" s="38" t="s">
        <v>609</v>
      </c>
      <c r="E608" s="162">
        <v>498</v>
      </c>
      <c r="F608" s="169"/>
      <c r="G608" s="169"/>
    </row>
    <row r="609" spans="1:7" ht="17.25" customHeight="1">
      <c r="A609" s="57" t="s">
        <v>610</v>
      </c>
      <c r="B609" s="57">
        <v>2</v>
      </c>
      <c r="C609" s="251" t="s">
        <v>350</v>
      </c>
      <c r="D609" s="38" t="s">
        <v>611</v>
      </c>
      <c r="E609" s="162">
        <v>1080</v>
      </c>
      <c r="F609" s="169"/>
      <c r="G609" s="169"/>
    </row>
    <row r="610" spans="1:7" ht="17.25" customHeight="1">
      <c r="A610" s="57" t="s">
        <v>612</v>
      </c>
      <c r="B610" s="162">
        <v>10</v>
      </c>
      <c r="C610" s="99" t="s">
        <v>613</v>
      </c>
      <c r="D610" s="99" t="s">
        <v>614</v>
      </c>
      <c r="E610" s="162">
        <v>420</v>
      </c>
      <c r="F610" s="169"/>
      <c r="G610" s="169"/>
    </row>
    <row r="611" spans="1:7" ht="17.25" customHeight="1">
      <c r="A611" s="57" t="s">
        <v>615</v>
      </c>
      <c r="B611" s="162">
        <v>9</v>
      </c>
      <c r="C611" s="99" t="s">
        <v>622</v>
      </c>
      <c r="D611" s="99" t="s">
        <v>616</v>
      </c>
      <c r="E611" s="162">
        <v>552</v>
      </c>
      <c r="F611" s="169"/>
      <c r="G611" s="169"/>
    </row>
    <row r="612" spans="1:7" ht="17.25" customHeight="1">
      <c r="A612" s="57" t="s">
        <v>617</v>
      </c>
      <c r="B612" s="162">
        <v>2</v>
      </c>
      <c r="C612" s="99" t="s">
        <v>618</v>
      </c>
      <c r="D612" s="99" t="s">
        <v>619</v>
      </c>
      <c r="E612" s="162">
        <v>147</v>
      </c>
      <c r="F612" s="169"/>
      <c r="G612" s="169"/>
    </row>
    <row r="613" spans="1:7" ht="17.25" customHeight="1">
      <c r="A613" s="38"/>
      <c r="B613" s="250">
        <f>SUM(B606:B612)</f>
        <v>44</v>
      </c>
      <c r="C613" s="250"/>
      <c r="D613" s="250"/>
      <c r="E613" s="250">
        <f>SUM(E606:E612)</f>
        <v>4755</v>
      </c>
      <c r="F613" s="169"/>
      <c r="G613" s="169"/>
    </row>
    <row r="614" spans="1:7" ht="17.25" customHeight="1">
      <c r="A614" s="334" t="s">
        <v>218</v>
      </c>
      <c r="B614" s="335"/>
      <c r="C614" s="336"/>
      <c r="D614" s="250"/>
      <c r="E614" s="250"/>
      <c r="F614" s="169"/>
      <c r="G614" s="169"/>
    </row>
    <row r="615" spans="1:7" ht="17.25" customHeight="1">
      <c r="A615" s="57" t="s">
        <v>620</v>
      </c>
      <c r="B615" s="57">
        <v>2</v>
      </c>
      <c r="C615" s="57" t="s">
        <v>207</v>
      </c>
      <c r="D615" s="38" t="s">
        <v>621</v>
      </c>
      <c r="E615" s="57">
        <v>124</v>
      </c>
      <c r="F615" s="169"/>
      <c r="G615" s="169"/>
    </row>
    <row r="616" spans="1:7" ht="17.25" customHeight="1">
      <c r="A616" s="38"/>
      <c r="B616" s="250">
        <f>B615</f>
        <v>2</v>
      </c>
      <c r="C616" s="250"/>
      <c r="D616" s="250"/>
      <c r="E616" s="250">
        <f>E615</f>
        <v>124</v>
      </c>
      <c r="F616" s="169"/>
      <c r="G616" s="169"/>
    </row>
    <row r="617" spans="1:7" ht="17.25" customHeight="1">
      <c r="A617" s="250" t="s">
        <v>14</v>
      </c>
      <c r="B617" s="117">
        <f>B604+B613+B616</f>
        <v>62</v>
      </c>
      <c r="C617" s="117"/>
      <c r="D617" s="117"/>
      <c r="E617" s="117">
        <f>E604+E613+E616</f>
        <v>5904.6</v>
      </c>
      <c r="F617" s="169"/>
      <c r="G617" s="169"/>
    </row>
    <row r="618" spans="1:7" ht="17.25" customHeight="1">
      <c r="A618" s="257"/>
      <c r="B618" s="118"/>
      <c r="C618" s="119"/>
      <c r="D618" s="117"/>
      <c r="E618" s="117"/>
      <c r="F618" s="169"/>
      <c r="G618" s="169"/>
    </row>
    <row r="619" spans="1:7" ht="28.5" customHeight="1">
      <c r="A619" s="331" t="s">
        <v>659</v>
      </c>
      <c r="B619" s="333"/>
      <c r="C619" s="333"/>
      <c r="D619" s="333"/>
      <c r="E619" s="333"/>
      <c r="F619" s="169"/>
      <c r="G619" s="169"/>
    </row>
    <row r="620" spans="1:7" ht="23.25" customHeight="1">
      <c r="A620" s="38" t="s">
        <v>201</v>
      </c>
      <c r="B620" s="38" t="s">
        <v>202</v>
      </c>
      <c r="C620" s="38" t="s">
        <v>203</v>
      </c>
      <c r="D620" s="38" t="s">
        <v>204</v>
      </c>
      <c r="E620" s="37" t="s">
        <v>205</v>
      </c>
      <c r="F620" s="169"/>
      <c r="G620" s="169"/>
    </row>
    <row r="621" spans="1:7" ht="17.25" customHeight="1">
      <c r="A621" s="334" t="s">
        <v>212</v>
      </c>
      <c r="B621" s="335"/>
      <c r="C621" s="336"/>
      <c r="D621" s="38"/>
      <c r="E621" s="37"/>
      <c r="F621" s="169"/>
      <c r="G621" s="169"/>
    </row>
    <row r="622" spans="1:7" ht="17.25" customHeight="1">
      <c r="A622" s="57">
        <v>593</v>
      </c>
      <c r="B622" s="57">
        <v>2</v>
      </c>
      <c r="C622" s="57" t="s">
        <v>214</v>
      </c>
      <c r="D622" s="38" t="s">
        <v>646</v>
      </c>
      <c r="E622" s="57">
        <v>165</v>
      </c>
      <c r="F622" s="169"/>
      <c r="G622" s="169"/>
    </row>
    <row r="623" spans="1:7" ht="17.25" customHeight="1">
      <c r="A623" s="57">
        <v>595</v>
      </c>
      <c r="B623" s="57">
        <v>3</v>
      </c>
      <c r="C623" s="264" t="s">
        <v>217</v>
      </c>
      <c r="D623" s="38" t="s">
        <v>647</v>
      </c>
      <c r="E623" s="57">
        <v>322</v>
      </c>
      <c r="F623" s="169"/>
      <c r="G623" s="169"/>
    </row>
    <row r="624" spans="1:7" ht="17.25" customHeight="1">
      <c r="A624" s="38"/>
      <c r="B624" s="256">
        <f>SUM(B622:B623)</f>
        <v>5</v>
      </c>
      <c r="C624" s="256"/>
      <c r="D624" s="256"/>
      <c r="E624" s="256">
        <f>SUM(E622:E623)</f>
        <v>487</v>
      </c>
      <c r="F624" s="169"/>
      <c r="G624" s="169"/>
    </row>
    <row r="625" spans="1:7" ht="17.25" customHeight="1">
      <c r="A625" s="334" t="s">
        <v>206</v>
      </c>
      <c r="B625" s="335"/>
      <c r="C625" s="336"/>
      <c r="D625" s="256"/>
      <c r="E625" s="256"/>
      <c r="F625" s="169"/>
      <c r="G625" s="169"/>
    </row>
    <row r="626" spans="1:7" ht="17.25" customHeight="1">
      <c r="A626" s="57">
        <v>596</v>
      </c>
      <c r="B626" s="162">
        <v>1</v>
      </c>
      <c r="C626" s="122" t="s">
        <v>231</v>
      </c>
      <c r="D626" s="99" t="s">
        <v>648</v>
      </c>
      <c r="E626" s="162">
        <v>275</v>
      </c>
      <c r="F626" s="169"/>
      <c r="G626" s="169"/>
    </row>
    <row r="627" spans="1:7" ht="17.25" customHeight="1">
      <c r="A627" s="57">
        <v>597</v>
      </c>
      <c r="B627" s="162">
        <v>7</v>
      </c>
      <c r="C627" s="122" t="s">
        <v>388</v>
      </c>
      <c r="D627" s="99" t="s">
        <v>653</v>
      </c>
      <c r="E627" s="162">
        <v>2943</v>
      </c>
      <c r="F627" s="169"/>
      <c r="G627" s="169"/>
    </row>
    <row r="628" spans="1:7" ht="17.25" customHeight="1">
      <c r="A628" s="57">
        <v>598</v>
      </c>
      <c r="B628" s="162">
        <v>15</v>
      </c>
      <c r="C628" s="122" t="s">
        <v>324</v>
      </c>
      <c r="D628" s="99" t="s">
        <v>654</v>
      </c>
      <c r="E628" s="162">
        <v>1575</v>
      </c>
      <c r="F628" s="169"/>
      <c r="G628" s="169"/>
    </row>
    <row r="629" spans="1:7" ht="17.25" customHeight="1">
      <c r="A629" s="57">
        <v>599</v>
      </c>
      <c r="B629" s="162">
        <v>1</v>
      </c>
      <c r="C629" s="122" t="s">
        <v>229</v>
      </c>
      <c r="D629" s="99" t="s">
        <v>649</v>
      </c>
      <c r="E629" s="162">
        <v>205</v>
      </c>
      <c r="F629" s="169"/>
      <c r="G629" s="169"/>
    </row>
    <row r="630" spans="1:7" ht="17.25" customHeight="1">
      <c r="A630" s="57">
        <v>592</v>
      </c>
      <c r="B630" s="162">
        <v>18</v>
      </c>
      <c r="C630" s="162" t="s">
        <v>214</v>
      </c>
      <c r="D630" s="98" t="s">
        <v>650</v>
      </c>
      <c r="E630" s="162">
        <v>1080</v>
      </c>
      <c r="F630" s="169"/>
      <c r="G630" s="169"/>
    </row>
    <row r="631" spans="1:7" ht="17.25" customHeight="1">
      <c r="A631" s="57">
        <v>594</v>
      </c>
      <c r="B631" s="99">
        <v>1</v>
      </c>
      <c r="C631" s="99" t="s">
        <v>213</v>
      </c>
      <c r="D631" s="98" t="s">
        <v>651</v>
      </c>
      <c r="E631" s="99">
        <v>45</v>
      </c>
      <c r="F631" s="169"/>
      <c r="G631" s="169"/>
    </row>
    <row r="632" spans="1:7" ht="17.25" customHeight="1">
      <c r="A632" s="57">
        <v>600</v>
      </c>
      <c r="B632" s="162">
        <v>3</v>
      </c>
      <c r="C632" s="162" t="s">
        <v>217</v>
      </c>
      <c r="D632" s="98" t="s">
        <v>652</v>
      </c>
      <c r="E632" s="162">
        <v>236</v>
      </c>
      <c r="F632" s="169"/>
      <c r="G632" s="169"/>
    </row>
    <row r="633" spans="1:7" ht="17.25" customHeight="1">
      <c r="A633" s="38"/>
      <c r="B633" s="256">
        <f>SUM(B626:B632)</f>
        <v>46</v>
      </c>
      <c r="C633" s="256"/>
      <c r="D633" s="256"/>
      <c r="E633" s="256">
        <f>SUM(E626:E632)</f>
        <v>6359</v>
      </c>
      <c r="F633" s="169"/>
      <c r="G633" s="169"/>
    </row>
    <row r="634" spans="1:7" ht="17.25" customHeight="1">
      <c r="A634" s="256" t="s">
        <v>14</v>
      </c>
      <c r="B634" s="117">
        <f>B624+B633</f>
        <v>51</v>
      </c>
      <c r="C634" s="117"/>
      <c r="D634" s="117"/>
      <c r="E634" s="117">
        <f>E624+E633</f>
        <v>6846</v>
      </c>
      <c r="F634" s="169"/>
      <c r="G634" s="169"/>
    </row>
    <row r="635" spans="1:7" ht="17.25" customHeight="1">
      <c r="A635" s="260"/>
      <c r="B635" s="118"/>
      <c r="C635" s="119"/>
      <c r="D635" s="117"/>
      <c r="E635" s="117"/>
      <c r="F635" s="169"/>
      <c r="G635" s="169"/>
    </row>
    <row r="636" spans="1:7" ht="30.75" customHeight="1">
      <c r="A636" s="331" t="s">
        <v>660</v>
      </c>
      <c r="B636" s="333"/>
      <c r="C636" s="333"/>
      <c r="D636" s="333"/>
      <c r="E636" s="333"/>
      <c r="F636" s="169"/>
      <c r="G636" s="169"/>
    </row>
    <row r="637" spans="1:7" ht="27" customHeight="1">
      <c r="A637" s="38" t="s">
        <v>201</v>
      </c>
      <c r="B637" s="38" t="s">
        <v>202</v>
      </c>
      <c r="C637" s="38" t="s">
        <v>203</v>
      </c>
      <c r="D637" s="38" t="s">
        <v>204</v>
      </c>
      <c r="E637" s="37" t="s">
        <v>205</v>
      </c>
      <c r="F637" s="169"/>
      <c r="G637" s="169"/>
    </row>
    <row r="638" spans="1:7" ht="17.25" customHeight="1">
      <c r="A638" s="334" t="s">
        <v>212</v>
      </c>
      <c r="B638" s="335"/>
      <c r="C638" s="336"/>
      <c r="D638" s="38"/>
      <c r="E638" s="37"/>
      <c r="F638" s="169"/>
      <c r="G638" s="169"/>
    </row>
    <row r="639" spans="1:7" ht="17.25" customHeight="1">
      <c r="A639" s="38">
        <v>777</v>
      </c>
      <c r="B639" s="38">
        <v>1</v>
      </c>
      <c r="C639" s="38" t="s">
        <v>213</v>
      </c>
      <c r="D639" s="38" t="s">
        <v>661</v>
      </c>
      <c r="E639" s="38">
        <v>55</v>
      </c>
      <c r="F639" s="169"/>
      <c r="G639" s="169"/>
    </row>
    <row r="640" spans="1:7" ht="17.25" customHeight="1">
      <c r="A640" s="38">
        <v>777</v>
      </c>
      <c r="B640" s="38">
        <v>1</v>
      </c>
      <c r="C640" s="38" t="s">
        <v>214</v>
      </c>
      <c r="D640" s="38" t="s">
        <v>443</v>
      </c>
      <c r="E640" s="38">
        <v>86</v>
      </c>
      <c r="F640" s="169"/>
      <c r="G640" s="169"/>
    </row>
    <row r="641" spans="1:7" ht="17.25" customHeight="1">
      <c r="A641" s="42">
        <v>778</v>
      </c>
      <c r="B641" s="42">
        <v>3</v>
      </c>
      <c r="C641" s="42" t="s">
        <v>217</v>
      </c>
      <c r="D641" s="42" t="s">
        <v>662</v>
      </c>
      <c r="E641" s="42">
        <v>335</v>
      </c>
      <c r="F641" s="169"/>
      <c r="G641" s="169"/>
    </row>
    <row r="642" spans="1:7" ht="17.25" customHeight="1">
      <c r="A642" s="38"/>
      <c r="B642" s="259">
        <f>SUM(B639:B641)</f>
        <v>5</v>
      </c>
      <c r="C642" s="259"/>
      <c r="D642" s="259"/>
      <c r="E642" s="259">
        <f>SUM(E639:E641)</f>
        <v>476</v>
      </c>
      <c r="F642" s="169"/>
      <c r="G642" s="169"/>
    </row>
    <row r="643" spans="1:7" ht="17.25" customHeight="1">
      <c r="A643" s="334" t="s">
        <v>206</v>
      </c>
      <c r="B643" s="335"/>
      <c r="C643" s="336"/>
      <c r="D643" s="259"/>
      <c r="E643" s="259"/>
      <c r="F643" s="169"/>
      <c r="G643" s="169"/>
    </row>
    <row r="644" spans="1:7" ht="17.25" customHeight="1">
      <c r="A644" s="38">
        <v>781</v>
      </c>
      <c r="B644" s="98">
        <v>1</v>
      </c>
      <c r="C644" s="122" t="s">
        <v>221</v>
      </c>
      <c r="D644" s="98" t="s">
        <v>663</v>
      </c>
      <c r="E644" s="98">
        <v>100</v>
      </c>
      <c r="F644" s="169"/>
      <c r="G644" s="169"/>
    </row>
    <row r="645" spans="1:7" ht="17.25" customHeight="1">
      <c r="A645" s="38">
        <v>781</v>
      </c>
      <c r="B645" s="98">
        <v>1</v>
      </c>
      <c r="C645" s="122" t="s">
        <v>229</v>
      </c>
      <c r="D645" s="98" t="s">
        <v>664</v>
      </c>
      <c r="E645" s="98">
        <v>202</v>
      </c>
      <c r="F645" s="169"/>
      <c r="G645" s="169"/>
    </row>
    <row r="646" spans="1:7" ht="17.25" customHeight="1">
      <c r="A646" s="42">
        <v>779</v>
      </c>
      <c r="B646" s="42">
        <v>14</v>
      </c>
      <c r="C646" s="42" t="s">
        <v>214</v>
      </c>
      <c r="D646" s="98" t="s">
        <v>665</v>
      </c>
      <c r="E646" s="42">
        <v>1015</v>
      </c>
      <c r="F646" s="169"/>
      <c r="G646" s="169"/>
    </row>
    <row r="647" spans="1:7" ht="17.25" customHeight="1">
      <c r="A647" s="42">
        <v>780</v>
      </c>
      <c r="B647" s="98">
        <v>3</v>
      </c>
      <c r="C647" s="98" t="s">
        <v>217</v>
      </c>
      <c r="D647" s="98" t="s">
        <v>666</v>
      </c>
      <c r="E647" s="98">
        <v>239</v>
      </c>
      <c r="F647" s="169"/>
      <c r="G647" s="169"/>
    </row>
    <row r="648" spans="1:7" ht="17.25" customHeight="1">
      <c r="A648" s="38"/>
      <c r="B648" s="259">
        <f>SUM(B644:B647)</f>
        <v>19</v>
      </c>
      <c r="C648" s="259"/>
      <c r="D648" s="259"/>
      <c r="E648" s="259">
        <f>SUM(E644:E647)</f>
        <v>1556</v>
      </c>
      <c r="F648" s="169"/>
      <c r="G648" s="169"/>
    </row>
    <row r="649" spans="1:7" ht="17.25" customHeight="1">
      <c r="A649" s="259" t="s">
        <v>14</v>
      </c>
      <c r="B649" s="117">
        <f>B642+B648</f>
        <v>24</v>
      </c>
      <c r="C649" s="117"/>
      <c r="D649" s="117"/>
      <c r="E649" s="117">
        <f>E642+E648</f>
        <v>2032</v>
      </c>
      <c r="F649" s="169"/>
      <c r="G649" s="169"/>
    </row>
    <row r="650" spans="1:7" ht="17.25" customHeight="1">
      <c r="A650" s="260"/>
      <c r="B650" s="118"/>
      <c r="C650" s="119"/>
      <c r="D650" s="117"/>
      <c r="E650" s="117"/>
      <c r="F650" s="169"/>
      <c r="G650" s="169"/>
    </row>
    <row r="651" spans="1:7" ht="31.5" customHeight="1">
      <c r="A651" s="331" t="s">
        <v>669</v>
      </c>
      <c r="B651" s="333"/>
      <c r="C651" s="333"/>
      <c r="D651" s="333"/>
      <c r="E651" s="333"/>
      <c r="F651" s="169"/>
      <c r="G651" s="169"/>
    </row>
    <row r="652" spans="1:7" ht="27" customHeight="1">
      <c r="A652" s="38" t="s">
        <v>201</v>
      </c>
      <c r="B652" s="38" t="s">
        <v>202</v>
      </c>
      <c r="C652" s="38" t="s">
        <v>203</v>
      </c>
      <c r="D652" s="38" t="s">
        <v>204</v>
      </c>
      <c r="E652" s="37" t="s">
        <v>205</v>
      </c>
      <c r="F652" s="169"/>
      <c r="G652" s="169"/>
    </row>
    <row r="653" spans="1:7" ht="17.25" customHeight="1">
      <c r="A653" s="334" t="s">
        <v>212</v>
      </c>
      <c r="B653" s="335"/>
      <c r="C653" s="336"/>
      <c r="D653" s="38"/>
      <c r="E653" s="37"/>
      <c r="F653" s="169"/>
      <c r="G653" s="169"/>
    </row>
    <row r="654" spans="1:7" ht="17.25" customHeight="1">
      <c r="A654" s="38">
        <v>1040</v>
      </c>
      <c r="B654" s="57">
        <v>3</v>
      </c>
      <c r="C654" s="57" t="s">
        <v>207</v>
      </c>
      <c r="D654" s="57" t="s">
        <v>667</v>
      </c>
      <c r="E654" s="38">
        <v>212</v>
      </c>
      <c r="F654" s="169"/>
      <c r="G654" s="169"/>
    </row>
    <row r="655" spans="1:7" ht="17.25" customHeight="1">
      <c r="A655" s="38">
        <v>1041</v>
      </c>
      <c r="B655" s="57">
        <v>11</v>
      </c>
      <c r="C655" s="38" t="s">
        <v>226</v>
      </c>
      <c r="D655" s="38" t="s">
        <v>668</v>
      </c>
      <c r="E655" s="38">
        <v>1155</v>
      </c>
      <c r="F655" s="169"/>
      <c r="G655" s="169"/>
    </row>
    <row r="656" spans="1:7" ht="17.25" customHeight="1">
      <c r="A656" s="38"/>
      <c r="B656" s="259">
        <f>SUM(B654:B655)</f>
        <v>14</v>
      </c>
      <c r="C656" s="259"/>
      <c r="D656" s="259"/>
      <c r="E656" s="259">
        <f>SUM(E654:E655)</f>
        <v>1367</v>
      </c>
      <c r="F656" s="169"/>
      <c r="G656" s="169"/>
    </row>
    <row r="657" spans="1:7" ht="17.25" customHeight="1">
      <c r="A657" s="334" t="s">
        <v>206</v>
      </c>
      <c r="B657" s="335"/>
      <c r="C657" s="336"/>
      <c r="D657" s="259"/>
      <c r="E657" s="259"/>
      <c r="F657" s="169"/>
      <c r="G657" s="169"/>
    </row>
    <row r="658" spans="1:7" ht="17.25" customHeight="1">
      <c r="A658" s="67">
        <v>1042</v>
      </c>
      <c r="B658" s="86">
        <v>14</v>
      </c>
      <c r="C658" s="67" t="s">
        <v>214</v>
      </c>
      <c r="D658" s="38" t="s">
        <v>270</v>
      </c>
      <c r="E658" s="67">
        <v>1180</v>
      </c>
      <c r="F658" s="169"/>
      <c r="G658" s="169"/>
    </row>
    <row r="659" spans="1:7" ht="17.25" customHeight="1">
      <c r="A659" s="67">
        <v>1043</v>
      </c>
      <c r="B659" s="86">
        <v>19</v>
      </c>
      <c r="C659" s="67" t="s">
        <v>207</v>
      </c>
      <c r="D659" s="38" t="s">
        <v>327</v>
      </c>
      <c r="E659" s="67">
        <v>1700</v>
      </c>
      <c r="F659" s="169"/>
      <c r="G659" s="169"/>
    </row>
    <row r="660" spans="1:7" ht="17.25" customHeight="1">
      <c r="A660" s="67">
        <v>1044</v>
      </c>
      <c r="B660" s="86">
        <v>2</v>
      </c>
      <c r="C660" s="67" t="s">
        <v>217</v>
      </c>
      <c r="D660" s="38" t="s">
        <v>273</v>
      </c>
      <c r="E660" s="67">
        <v>173</v>
      </c>
      <c r="F660" s="169"/>
      <c r="G660" s="169"/>
    </row>
    <row r="661" spans="1:7" ht="17.25" customHeight="1">
      <c r="A661" s="67">
        <v>1045</v>
      </c>
      <c r="B661" s="86">
        <v>1</v>
      </c>
      <c r="C661" s="67" t="s">
        <v>226</v>
      </c>
      <c r="D661" s="38" t="s">
        <v>227</v>
      </c>
      <c r="E661" s="67">
        <v>88</v>
      </c>
      <c r="F661" s="169"/>
      <c r="G661" s="169"/>
    </row>
    <row r="662" spans="1:7" ht="17.25" customHeight="1">
      <c r="A662" s="38"/>
      <c r="B662" s="259">
        <f>SUM(B658:B661)</f>
        <v>36</v>
      </c>
      <c r="C662" s="259"/>
      <c r="D662" s="259"/>
      <c r="E662" s="259">
        <f>SUM(E658:E661)</f>
        <v>3141</v>
      </c>
      <c r="F662" s="169"/>
      <c r="G662" s="169"/>
    </row>
    <row r="663" spans="1:7" ht="17.25" customHeight="1">
      <c r="A663" s="259" t="s">
        <v>14</v>
      </c>
      <c r="B663" s="117">
        <f>B656+B662</f>
        <v>50</v>
      </c>
      <c r="C663" s="117"/>
      <c r="D663" s="117"/>
      <c r="E663" s="117">
        <f>E656+E662</f>
        <v>4508</v>
      </c>
      <c r="F663" s="169"/>
      <c r="G663" s="169"/>
    </row>
    <row r="664" spans="1:7" ht="17.25" customHeight="1">
      <c r="A664" s="263"/>
      <c r="B664" s="118"/>
      <c r="C664" s="119"/>
      <c r="D664" s="117"/>
      <c r="E664" s="117"/>
      <c r="F664" s="169"/>
      <c r="G664" s="169"/>
    </row>
    <row r="665" spans="1:7" ht="29.25" customHeight="1">
      <c r="A665" s="331" t="s">
        <v>680</v>
      </c>
      <c r="B665" s="333"/>
      <c r="C665" s="333"/>
      <c r="D665" s="333"/>
      <c r="E665" s="333"/>
      <c r="F665" s="169"/>
      <c r="G665" s="169"/>
    </row>
    <row r="666" spans="1:7" ht="22.5" customHeight="1">
      <c r="A666" s="38" t="s">
        <v>201</v>
      </c>
      <c r="B666" s="38" t="s">
        <v>202</v>
      </c>
      <c r="C666" s="38" t="s">
        <v>203</v>
      </c>
      <c r="D666" s="38" t="s">
        <v>204</v>
      </c>
      <c r="E666" s="37" t="s">
        <v>205</v>
      </c>
      <c r="F666" s="169"/>
      <c r="G666" s="169"/>
    </row>
    <row r="667" spans="1:7" ht="17.25" customHeight="1">
      <c r="A667" s="334" t="s">
        <v>212</v>
      </c>
      <c r="B667" s="335"/>
      <c r="C667" s="336"/>
      <c r="D667" s="38"/>
      <c r="E667" s="37"/>
      <c r="F667" s="169"/>
      <c r="G667" s="169"/>
    </row>
    <row r="668" spans="1:7" ht="17.25" customHeight="1">
      <c r="A668" s="42">
        <v>445</v>
      </c>
      <c r="B668" s="42">
        <v>4</v>
      </c>
      <c r="C668" s="42" t="s">
        <v>217</v>
      </c>
      <c r="D668" s="42" t="s">
        <v>670</v>
      </c>
      <c r="E668" s="42">
        <v>468</v>
      </c>
      <c r="F668" s="169"/>
      <c r="G668" s="169"/>
    </row>
    <row r="669" spans="1:7" ht="17.25" customHeight="1">
      <c r="A669" s="42">
        <v>448</v>
      </c>
      <c r="B669" s="42">
        <v>12</v>
      </c>
      <c r="C669" s="42" t="s">
        <v>217</v>
      </c>
      <c r="D669" s="42" t="s">
        <v>671</v>
      </c>
      <c r="E669" s="42">
        <v>1385</v>
      </c>
      <c r="F669" s="169"/>
      <c r="G669" s="169"/>
    </row>
    <row r="670" spans="1:7" ht="17.25" customHeight="1">
      <c r="A670" s="42">
        <v>448</v>
      </c>
      <c r="B670" s="42">
        <v>1</v>
      </c>
      <c r="C670" s="42" t="s">
        <v>213</v>
      </c>
      <c r="D670" s="42" t="s">
        <v>672</v>
      </c>
      <c r="E670" s="42">
        <v>60</v>
      </c>
      <c r="F670" s="169"/>
      <c r="G670" s="169"/>
    </row>
    <row r="671" spans="1:7" ht="17.25" customHeight="1">
      <c r="A671" s="38"/>
      <c r="B671" s="262">
        <f>SUM(B668:B670)</f>
        <v>17</v>
      </c>
      <c r="C671" s="262"/>
      <c r="D671" s="262"/>
      <c r="E671" s="262">
        <f>SUM(E668:E670)</f>
        <v>1913</v>
      </c>
      <c r="F671" s="169"/>
      <c r="G671" s="169"/>
    </row>
    <row r="672" spans="1:7" ht="17.25" customHeight="1">
      <c r="A672" s="334" t="s">
        <v>206</v>
      </c>
      <c r="B672" s="335"/>
      <c r="C672" s="336"/>
      <c r="D672" s="262"/>
      <c r="E672" s="262"/>
      <c r="F672" s="169"/>
      <c r="G672" s="169"/>
    </row>
    <row r="673" spans="1:7" ht="30" customHeight="1">
      <c r="A673" s="42">
        <v>446</v>
      </c>
      <c r="B673" s="197">
        <v>25</v>
      </c>
      <c r="C673" s="102" t="s">
        <v>221</v>
      </c>
      <c r="D673" s="197" t="s">
        <v>673</v>
      </c>
      <c r="E673" s="197">
        <v>3163</v>
      </c>
      <c r="F673" s="330"/>
      <c r="G673" s="169"/>
    </row>
    <row r="674" spans="1:7" ht="30" customHeight="1">
      <c r="A674" s="42" t="s">
        <v>674</v>
      </c>
      <c r="B674" s="98">
        <v>25</v>
      </c>
      <c r="C674" s="102" t="s">
        <v>221</v>
      </c>
      <c r="D674" s="197" t="s">
        <v>675</v>
      </c>
      <c r="E674" s="98">
        <v>3125</v>
      </c>
      <c r="F674" s="330"/>
      <c r="G674" s="169"/>
    </row>
    <row r="675" spans="1:7" ht="30" customHeight="1">
      <c r="A675" s="42" t="s">
        <v>676</v>
      </c>
      <c r="B675" s="98">
        <v>25</v>
      </c>
      <c r="C675" s="102" t="s">
        <v>221</v>
      </c>
      <c r="D675" s="197" t="s">
        <v>695</v>
      </c>
      <c r="E675" s="98">
        <v>3204</v>
      </c>
      <c r="F675" s="330"/>
      <c r="G675" s="169"/>
    </row>
    <row r="676" spans="1:7" ht="17.25" customHeight="1">
      <c r="A676" s="42">
        <v>447</v>
      </c>
      <c r="B676" s="98">
        <v>1</v>
      </c>
      <c r="C676" s="102" t="s">
        <v>229</v>
      </c>
      <c r="D676" s="197" t="s">
        <v>649</v>
      </c>
      <c r="E676" s="98">
        <v>200</v>
      </c>
      <c r="F676" s="330"/>
      <c r="G676" s="169"/>
    </row>
    <row r="677" spans="1:7" ht="17.25" customHeight="1">
      <c r="A677" s="42">
        <v>447</v>
      </c>
      <c r="B677" s="98">
        <v>8</v>
      </c>
      <c r="C677" s="102" t="s">
        <v>221</v>
      </c>
      <c r="D677" s="197" t="s">
        <v>677</v>
      </c>
      <c r="E677" s="98">
        <v>1006</v>
      </c>
      <c r="F677" s="330"/>
      <c r="G677" s="169"/>
    </row>
    <row r="678" spans="1:7" ht="17.25" customHeight="1">
      <c r="A678" s="42">
        <v>449</v>
      </c>
      <c r="B678" s="98">
        <v>5</v>
      </c>
      <c r="C678" s="98" t="s">
        <v>217</v>
      </c>
      <c r="D678" s="98" t="s">
        <v>272</v>
      </c>
      <c r="E678" s="166">
        <v>450</v>
      </c>
      <c r="F678" s="169"/>
      <c r="G678" s="169"/>
    </row>
    <row r="679" spans="1:7" ht="17.25" customHeight="1">
      <c r="A679" s="42">
        <v>449</v>
      </c>
      <c r="B679" s="98">
        <v>1</v>
      </c>
      <c r="C679" s="98" t="s">
        <v>214</v>
      </c>
      <c r="D679" s="98" t="s">
        <v>227</v>
      </c>
      <c r="E679" s="98">
        <v>60</v>
      </c>
      <c r="F679" s="169"/>
      <c r="G679" s="169"/>
    </row>
    <row r="680" spans="1:7" ht="17.25" customHeight="1">
      <c r="A680" s="42">
        <v>449</v>
      </c>
      <c r="B680" s="98">
        <v>1</v>
      </c>
      <c r="C680" s="102" t="s">
        <v>221</v>
      </c>
      <c r="D680" s="98" t="s">
        <v>679</v>
      </c>
      <c r="E680" s="166">
        <v>100</v>
      </c>
      <c r="F680" s="169"/>
      <c r="G680" s="169"/>
    </row>
    <row r="681" spans="1:7" ht="17.25" customHeight="1">
      <c r="A681" s="42">
        <v>450</v>
      </c>
      <c r="B681" s="42">
        <v>4</v>
      </c>
      <c r="C681" s="102" t="s">
        <v>221</v>
      </c>
      <c r="D681" s="166" t="s">
        <v>678</v>
      </c>
      <c r="E681" s="98">
        <v>510</v>
      </c>
      <c r="F681" s="352"/>
      <c r="G681" s="169"/>
    </row>
    <row r="682" spans="1:7" ht="17.25" customHeight="1">
      <c r="A682" s="42">
        <v>450</v>
      </c>
      <c r="B682" s="42">
        <v>1</v>
      </c>
      <c r="C682" s="102" t="s">
        <v>231</v>
      </c>
      <c r="D682" s="197" t="s">
        <v>568</v>
      </c>
      <c r="E682" s="42">
        <v>270</v>
      </c>
      <c r="F682" s="353"/>
      <c r="G682" s="169"/>
    </row>
    <row r="683" spans="1:7" ht="17.25" customHeight="1">
      <c r="A683" s="42">
        <v>450</v>
      </c>
      <c r="B683" s="42">
        <v>1</v>
      </c>
      <c r="C683" s="102" t="s">
        <v>229</v>
      </c>
      <c r="D683" s="197" t="s">
        <v>649</v>
      </c>
      <c r="E683" s="42">
        <v>200</v>
      </c>
      <c r="F683" s="354"/>
      <c r="G683" s="169"/>
    </row>
    <row r="684" spans="1:7" ht="17.25" customHeight="1">
      <c r="A684" s="38"/>
      <c r="B684" s="262">
        <f>SUM(B673:B683)</f>
        <v>97</v>
      </c>
      <c r="C684" s="262"/>
      <c r="D684" s="262"/>
      <c r="E684" s="262">
        <f>SUM(E673:E683)</f>
        <v>12288</v>
      </c>
      <c r="F684" s="169"/>
      <c r="G684" s="169"/>
    </row>
    <row r="685" spans="1:7" ht="17.25" customHeight="1">
      <c r="A685" s="262" t="s">
        <v>14</v>
      </c>
      <c r="B685" s="117">
        <f>B671+B684</f>
        <v>114</v>
      </c>
      <c r="C685" s="117"/>
      <c r="D685" s="117"/>
      <c r="E685" s="117">
        <f>E671+E684</f>
        <v>14201</v>
      </c>
      <c r="F685" s="169"/>
      <c r="G685" s="169"/>
    </row>
    <row r="686" spans="1:7" ht="17.25" customHeight="1">
      <c r="A686" s="263"/>
      <c r="B686" s="118"/>
      <c r="C686" s="119"/>
      <c r="D686" s="117"/>
      <c r="E686" s="117"/>
      <c r="F686" s="169"/>
      <c r="G686" s="169"/>
    </row>
    <row r="687" spans="1:7" ht="30" customHeight="1">
      <c r="A687" s="331" t="s">
        <v>682</v>
      </c>
      <c r="B687" s="333"/>
      <c r="C687" s="333"/>
      <c r="D687" s="333"/>
      <c r="E687" s="333"/>
      <c r="F687" s="169"/>
      <c r="G687" s="169"/>
    </row>
    <row r="688" spans="1:7" ht="27.75" customHeight="1">
      <c r="A688" s="38" t="s">
        <v>201</v>
      </c>
      <c r="B688" s="38" t="s">
        <v>202</v>
      </c>
      <c r="C688" s="38" t="s">
        <v>203</v>
      </c>
      <c r="D688" s="38" t="s">
        <v>204</v>
      </c>
      <c r="E688" s="37" t="s">
        <v>205</v>
      </c>
      <c r="F688" s="169"/>
      <c r="G688" s="169"/>
    </row>
    <row r="689" spans="1:7" ht="17.25" customHeight="1">
      <c r="A689" s="334" t="s">
        <v>212</v>
      </c>
      <c r="B689" s="335"/>
      <c r="C689" s="336"/>
      <c r="D689" s="38"/>
      <c r="E689" s="37"/>
      <c r="F689" s="169"/>
      <c r="G689" s="169"/>
    </row>
    <row r="690" spans="1:7" ht="17.25" customHeight="1">
      <c r="A690" s="38">
        <v>1133</v>
      </c>
      <c r="B690" s="57">
        <v>9</v>
      </c>
      <c r="C690" s="57" t="s">
        <v>217</v>
      </c>
      <c r="D690" s="38" t="s">
        <v>681</v>
      </c>
      <c r="E690" s="38">
        <v>968</v>
      </c>
      <c r="F690" s="169"/>
      <c r="G690" s="169"/>
    </row>
    <row r="691" spans="1:7" ht="17.25" customHeight="1">
      <c r="A691" s="38"/>
      <c r="B691" s="262">
        <f>SUM(B690:B690)</f>
        <v>9</v>
      </c>
      <c r="C691" s="262"/>
      <c r="D691" s="262"/>
      <c r="E691" s="262">
        <f>SUM(E690:E690)</f>
        <v>968</v>
      </c>
      <c r="F691" s="169"/>
      <c r="G691" s="169"/>
    </row>
    <row r="692" spans="1:7" ht="17.25" customHeight="1">
      <c r="A692" s="334" t="s">
        <v>206</v>
      </c>
      <c r="B692" s="335"/>
      <c r="C692" s="336"/>
      <c r="D692" s="262"/>
      <c r="E692" s="262"/>
      <c r="F692" s="169"/>
      <c r="G692" s="169"/>
    </row>
    <row r="693" spans="1:7" ht="17.25" customHeight="1">
      <c r="A693" s="67">
        <v>1134</v>
      </c>
      <c r="B693" s="86">
        <v>25</v>
      </c>
      <c r="C693" s="86" t="s">
        <v>217</v>
      </c>
      <c r="D693" s="61" t="s">
        <v>215</v>
      </c>
      <c r="E693" s="67">
        <v>2567</v>
      </c>
      <c r="F693" s="169"/>
      <c r="G693" s="169"/>
    </row>
    <row r="694" spans="1:7" ht="17.25" customHeight="1">
      <c r="A694" s="38">
        <v>1135</v>
      </c>
      <c r="B694" s="38">
        <v>16</v>
      </c>
      <c r="C694" s="86" t="s">
        <v>214</v>
      </c>
      <c r="D694" s="61" t="s">
        <v>395</v>
      </c>
      <c r="E694" s="38">
        <v>1494</v>
      </c>
      <c r="F694" s="169"/>
      <c r="G694" s="169"/>
    </row>
    <row r="695" spans="1:7" ht="17.25" customHeight="1">
      <c r="A695" s="38"/>
      <c r="B695" s="262">
        <f>SUM(B693:B694)</f>
        <v>41</v>
      </c>
      <c r="C695" s="262"/>
      <c r="D695" s="262"/>
      <c r="E695" s="262">
        <f>SUM(E693:E694)</f>
        <v>4061</v>
      </c>
      <c r="F695" s="169"/>
      <c r="G695" s="169"/>
    </row>
    <row r="696" spans="1:7" ht="17.25" customHeight="1">
      <c r="A696" s="262" t="s">
        <v>14</v>
      </c>
      <c r="B696" s="117">
        <f>B691+B695</f>
        <v>50</v>
      </c>
      <c r="C696" s="117"/>
      <c r="D696" s="117"/>
      <c r="E696" s="117">
        <f>E691+E695</f>
        <v>5029</v>
      </c>
      <c r="F696" s="169"/>
      <c r="G696" s="169"/>
    </row>
    <row r="697" spans="1:7" ht="17.25" customHeight="1">
      <c r="A697" s="263"/>
      <c r="B697" s="118"/>
      <c r="C697" s="119"/>
      <c r="D697" s="117"/>
      <c r="E697" s="117"/>
      <c r="F697" s="169"/>
      <c r="G697" s="169"/>
    </row>
    <row r="698" spans="1:7" ht="30.75" customHeight="1">
      <c r="A698" s="331" t="s">
        <v>691</v>
      </c>
      <c r="B698" s="333"/>
      <c r="C698" s="333"/>
      <c r="D698" s="333"/>
      <c r="E698" s="333"/>
      <c r="F698" s="169"/>
      <c r="G698" s="169"/>
    </row>
    <row r="699" spans="1:7" ht="25.5" customHeight="1">
      <c r="A699" s="38" t="s">
        <v>201</v>
      </c>
      <c r="B699" s="38" t="s">
        <v>202</v>
      </c>
      <c r="C699" s="38" t="s">
        <v>203</v>
      </c>
      <c r="D699" s="38" t="s">
        <v>204</v>
      </c>
      <c r="E699" s="37" t="s">
        <v>205</v>
      </c>
      <c r="F699" s="169"/>
      <c r="G699" s="169"/>
    </row>
    <row r="700" spans="1:7" ht="17.25" customHeight="1">
      <c r="A700" s="334" t="s">
        <v>212</v>
      </c>
      <c r="B700" s="335"/>
      <c r="C700" s="336"/>
      <c r="D700" s="38"/>
      <c r="E700" s="37"/>
      <c r="F700" s="169"/>
      <c r="G700" s="169"/>
    </row>
    <row r="701" spans="1:7" ht="17.25" customHeight="1">
      <c r="A701" s="67">
        <v>738</v>
      </c>
      <c r="B701" s="86">
        <v>4</v>
      </c>
      <c r="C701" s="57" t="s">
        <v>213</v>
      </c>
      <c r="D701" s="67" t="s">
        <v>683</v>
      </c>
      <c r="E701" s="67">
        <v>240</v>
      </c>
      <c r="F701" s="169"/>
      <c r="G701" s="169"/>
    </row>
    <row r="702" spans="1:7" ht="17.25" customHeight="1">
      <c r="A702" s="67">
        <v>739</v>
      </c>
      <c r="B702" s="57">
        <v>6</v>
      </c>
      <c r="C702" s="86" t="s">
        <v>214</v>
      </c>
      <c r="D702" s="67" t="s">
        <v>684</v>
      </c>
      <c r="E702" s="38">
        <v>453</v>
      </c>
      <c r="F702" s="169"/>
      <c r="G702" s="169"/>
    </row>
    <row r="703" spans="1:7" ht="17.25" customHeight="1">
      <c r="A703" s="67">
        <v>740</v>
      </c>
      <c r="B703" s="86">
        <v>1</v>
      </c>
      <c r="C703" s="57" t="s">
        <v>217</v>
      </c>
      <c r="D703" s="67" t="s">
        <v>685</v>
      </c>
      <c r="E703" s="67">
        <v>112</v>
      </c>
      <c r="F703" s="169"/>
      <c r="G703" s="169"/>
    </row>
    <row r="704" spans="1:7" ht="17.25" customHeight="1">
      <c r="A704" s="38"/>
      <c r="B704" s="262">
        <f>SUM(B701:B703)</f>
        <v>11</v>
      </c>
      <c r="C704" s="262"/>
      <c r="D704" s="262"/>
      <c r="E704" s="262">
        <f>SUM(E701:E703)</f>
        <v>805</v>
      </c>
      <c r="F704" s="169"/>
      <c r="G704" s="169"/>
    </row>
    <row r="705" spans="1:7" ht="17.25" customHeight="1">
      <c r="A705" s="334" t="s">
        <v>206</v>
      </c>
      <c r="B705" s="335"/>
      <c r="C705" s="336"/>
      <c r="D705" s="262"/>
      <c r="E705" s="262"/>
      <c r="F705" s="169"/>
      <c r="G705" s="169"/>
    </row>
    <row r="706" spans="1:7" ht="17.25" customHeight="1">
      <c r="A706" s="67">
        <v>741</v>
      </c>
      <c r="B706" s="86">
        <v>2</v>
      </c>
      <c r="C706" s="67" t="s">
        <v>213</v>
      </c>
      <c r="D706" s="67" t="s">
        <v>686</v>
      </c>
      <c r="E706" s="67">
        <v>90</v>
      </c>
      <c r="F706" s="169"/>
      <c r="G706" s="169"/>
    </row>
    <row r="707" spans="1:7" ht="17.25" customHeight="1">
      <c r="A707" s="67">
        <v>742</v>
      </c>
      <c r="B707" s="57">
        <v>1</v>
      </c>
      <c r="C707" s="251" t="s">
        <v>221</v>
      </c>
      <c r="D707" s="67" t="s">
        <v>687</v>
      </c>
      <c r="E707" s="38">
        <v>115</v>
      </c>
      <c r="F707" s="169"/>
      <c r="G707" s="169"/>
    </row>
    <row r="708" spans="1:7" ht="17.25" customHeight="1">
      <c r="A708" s="67">
        <v>743</v>
      </c>
      <c r="B708" s="57">
        <v>6</v>
      </c>
      <c r="C708" s="122" t="s">
        <v>229</v>
      </c>
      <c r="D708" s="67" t="s">
        <v>688</v>
      </c>
      <c r="E708" s="38">
        <v>1339</v>
      </c>
      <c r="F708" s="169"/>
      <c r="G708" s="169"/>
    </row>
    <row r="709" spans="1:7" ht="17.25" customHeight="1">
      <c r="A709" s="67">
        <v>744</v>
      </c>
      <c r="B709" s="38">
        <v>7</v>
      </c>
      <c r="C709" s="122" t="s">
        <v>231</v>
      </c>
      <c r="D709" s="38" t="s">
        <v>689</v>
      </c>
      <c r="E709" s="38">
        <v>2008</v>
      </c>
      <c r="F709" s="169"/>
      <c r="G709" s="169"/>
    </row>
    <row r="710" spans="1:7" ht="17.25" customHeight="1">
      <c r="A710" s="38">
        <v>745</v>
      </c>
      <c r="B710" s="38">
        <v>1</v>
      </c>
      <c r="C710" s="266" t="s">
        <v>693</v>
      </c>
      <c r="D710" s="38" t="s">
        <v>694</v>
      </c>
      <c r="E710" s="38">
        <v>610</v>
      </c>
      <c r="F710" s="169"/>
      <c r="G710" s="169"/>
    </row>
    <row r="711" spans="1:7" ht="17.25" customHeight="1">
      <c r="A711" s="67">
        <v>746</v>
      </c>
      <c r="B711" s="38">
        <v>8</v>
      </c>
      <c r="C711" s="251" t="s">
        <v>328</v>
      </c>
      <c r="D711" s="38" t="s">
        <v>692</v>
      </c>
      <c r="E711" s="38">
        <v>2341</v>
      </c>
      <c r="F711" s="169"/>
      <c r="G711" s="169"/>
    </row>
    <row r="712" spans="1:7" ht="17.25" customHeight="1">
      <c r="A712" s="38"/>
      <c r="B712" s="262">
        <f>SUM(B706:B711)</f>
        <v>25</v>
      </c>
      <c r="C712" s="262"/>
      <c r="D712" s="262"/>
      <c r="E712" s="262">
        <f>SUM(E706:E711)</f>
        <v>6503</v>
      </c>
      <c r="F712" s="169"/>
      <c r="G712" s="169"/>
    </row>
    <row r="713" spans="1:7" ht="17.25" customHeight="1">
      <c r="A713" s="334" t="s">
        <v>218</v>
      </c>
      <c r="B713" s="335"/>
      <c r="C713" s="336"/>
      <c r="D713" s="262"/>
      <c r="E713" s="262"/>
      <c r="F713" s="169"/>
      <c r="G713" s="169"/>
    </row>
    <row r="714" spans="1:7" ht="17.25" customHeight="1">
      <c r="A714" s="67">
        <v>737</v>
      </c>
      <c r="B714" s="86">
        <v>1</v>
      </c>
      <c r="C714" s="86" t="s">
        <v>214</v>
      </c>
      <c r="D714" s="67" t="s">
        <v>690</v>
      </c>
      <c r="E714" s="67">
        <v>64</v>
      </c>
      <c r="F714" s="169"/>
      <c r="G714" s="169"/>
    </row>
    <row r="715" spans="1:7" ht="17.25" customHeight="1">
      <c r="A715" s="38"/>
      <c r="B715" s="262">
        <f>B714</f>
        <v>1</v>
      </c>
      <c r="C715" s="262"/>
      <c r="D715" s="262"/>
      <c r="E715" s="262">
        <f>E714</f>
        <v>64</v>
      </c>
      <c r="F715" s="169"/>
      <c r="G715" s="169"/>
    </row>
    <row r="716" spans="1:7" ht="17.25" customHeight="1">
      <c r="A716" s="262" t="s">
        <v>14</v>
      </c>
      <c r="B716" s="117">
        <f>B704+B712+B715</f>
        <v>37</v>
      </c>
      <c r="C716" s="117"/>
      <c r="D716" s="117"/>
      <c r="E716" s="117">
        <f>E704+E712+E715</f>
        <v>7372</v>
      </c>
      <c r="F716" s="117">
        <f>F704+F712+F715</f>
        <v>0</v>
      </c>
      <c r="G716" s="117">
        <f>G704+G712+G715</f>
        <v>0</v>
      </c>
    </row>
    <row r="717" spans="1:7" ht="17.25" customHeight="1">
      <c r="A717" s="267"/>
      <c r="B717" s="118"/>
      <c r="C717" s="119"/>
      <c r="D717" s="117"/>
      <c r="E717" s="117"/>
      <c r="F717" s="169"/>
      <c r="G717" s="169"/>
    </row>
    <row r="718" spans="1:7" ht="29.25" customHeight="1">
      <c r="A718" s="331" t="s">
        <v>696</v>
      </c>
      <c r="B718" s="333"/>
      <c r="C718" s="333"/>
      <c r="D718" s="333"/>
      <c r="E718" s="333"/>
      <c r="F718" s="169"/>
      <c r="G718" s="169"/>
    </row>
    <row r="719" spans="1:7" ht="26.25" customHeight="1">
      <c r="A719" s="38" t="s">
        <v>201</v>
      </c>
      <c r="B719" s="38" t="s">
        <v>202</v>
      </c>
      <c r="C719" s="38" t="s">
        <v>203</v>
      </c>
      <c r="D719" s="38" t="s">
        <v>204</v>
      </c>
      <c r="E719" s="37" t="s">
        <v>205</v>
      </c>
      <c r="F719" s="169"/>
      <c r="G719" s="169"/>
    </row>
    <row r="720" spans="1:7" ht="17.25" customHeight="1">
      <c r="A720" s="334" t="s">
        <v>212</v>
      </c>
      <c r="B720" s="335"/>
      <c r="C720" s="336"/>
      <c r="D720" s="38"/>
      <c r="E720" s="37"/>
      <c r="F720" s="169"/>
      <c r="G720" s="169"/>
    </row>
    <row r="721" spans="1:7" ht="28.5" customHeight="1">
      <c r="A721" s="57" t="s">
        <v>697</v>
      </c>
      <c r="B721" s="57">
        <v>19</v>
      </c>
      <c r="C721" s="57" t="s">
        <v>213</v>
      </c>
      <c r="D721" s="38" t="s">
        <v>698</v>
      </c>
      <c r="E721" s="57">
        <v>1074.1</v>
      </c>
      <c r="F721" s="169"/>
      <c r="G721" s="169"/>
    </row>
    <row r="722" spans="1:7" ht="17.25" customHeight="1">
      <c r="A722" s="57" t="s">
        <v>699</v>
      </c>
      <c r="B722" s="57">
        <v>7</v>
      </c>
      <c r="C722" s="57" t="s">
        <v>213</v>
      </c>
      <c r="D722" s="38" t="s">
        <v>700</v>
      </c>
      <c r="E722" s="57">
        <v>409.4</v>
      </c>
      <c r="F722" s="169"/>
      <c r="G722" s="169"/>
    </row>
    <row r="723" spans="1:7" ht="17.25" customHeight="1">
      <c r="A723" s="57" t="s">
        <v>701</v>
      </c>
      <c r="B723" s="57">
        <v>1</v>
      </c>
      <c r="C723" s="38" t="s">
        <v>217</v>
      </c>
      <c r="D723" s="38" t="s">
        <v>702</v>
      </c>
      <c r="E723" s="57">
        <v>109.4</v>
      </c>
      <c r="F723" s="169"/>
      <c r="G723" s="169"/>
    </row>
    <row r="724" spans="1:7" ht="17.25" customHeight="1">
      <c r="A724" s="57" t="s">
        <v>703</v>
      </c>
      <c r="B724" s="57">
        <v>1</v>
      </c>
      <c r="C724" s="38" t="s">
        <v>207</v>
      </c>
      <c r="D724" s="38" t="s">
        <v>704</v>
      </c>
      <c r="E724" s="57">
        <v>84</v>
      </c>
      <c r="F724" s="169"/>
      <c r="G724" s="169"/>
    </row>
    <row r="725" spans="1:7" ht="17.25" customHeight="1">
      <c r="A725" s="57" t="s">
        <v>705</v>
      </c>
      <c r="B725" s="57">
        <v>1</v>
      </c>
      <c r="C725" s="38" t="s">
        <v>409</v>
      </c>
      <c r="D725" s="38" t="s">
        <v>706</v>
      </c>
      <c r="E725" s="57">
        <v>45</v>
      </c>
      <c r="F725" s="169"/>
      <c r="G725" s="169"/>
    </row>
    <row r="726" spans="1:7" ht="17.25" customHeight="1">
      <c r="A726" s="38"/>
      <c r="B726" s="269">
        <f>SUM(B721:B725)</f>
        <v>29</v>
      </c>
      <c r="C726" s="269"/>
      <c r="D726" s="268"/>
      <c r="E726" s="268">
        <f>SUM(E721:E725)</f>
        <v>1721.9</v>
      </c>
      <c r="F726" s="169"/>
      <c r="G726" s="169"/>
    </row>
    <row r="727" spans="1:7" ht="17.25" customHeight="1">
      <c r="A727" s="334" t="s">
        <v>206</v>
      </c>
      <c r="B727" s="335"/>
      <c r="C727" s="336"/>
      <c r="D727" s="268"/>
      <c r="E727" s="268"/>
      <c r="F727" s="169"/>
      <c r="G727" s="169"/>
    </row>
    <row r="728" spans="1:7" ht="17.25" customHeight="1">
      <c r="A728" s="57" t="s">
        <v>707</v>
      </c>
      <c r="B728" s="57">
        <v>8</v>
      </c>
      <c r="C728" s="38" t="s">
        <v>409</v>
      </c>
      <c r="D728" s="38" t="s">
        <v>708</v>
      </c>
      <c r="E728" s="57">
        <v>480</v>
      </c>
      <c r="F728" s="169"/>
      <c r="G728" s="169"/>
    </row>
    <row r="729" spans="1:7" ht="27.75" customHeight="1">
      <c r="A729" s="57" t="s">
        <v>709</v>
      </c>
      <c r="B729" s="57">
        <v>20</v>
      </c>
      <c r="C729" s="251" t="s">
        <v>324</v>
      </c>
      <c r="D729" s="38" t="s">
        <v>710</v>
      </c>
      <c r="E729" s="38">
        <v>2215</v>
      </c>
      <c r="F729" s="169"/>
      <c r="G729" s="169"/>
    </row>
    <row r="730" spans="1:7" ht="27.75" customHeight="1">
      <c r="A730" s="57" t="s">
        <v>711</v>
      </c>
      <c r="B730" s="57">
        <v>18</v>
      </c>
      <c r="C730" s="251" t="s">
        <v>324</v>
      </c>
      <c r="D730" s="22" t="s">
        <v>712</v>
      </c>
      <c r="E730" s="57">
        <v>2244</v>
      </c>
      <c r="F730" s="169"/>
      <c r="G730" s="169"/>
    </row>
    <row r="731" spans="1:7" ht="17.25" customHeight="1">
      <c r="A731" s="57" t="s">
        <v>715</v>
      </c>
      <c r="B731" s="57">
        <v>4</v>
      </c>
      <c r="C731" s="38" t="s">
        <v>613</v>
      </c>
      <c r="D731" s="38" t="s">
        <v>716</v>
      </c>
      <c r="E731" s="57">
        <v>165</v>
      </c>
      <c r="F731" s="169"/>
      <c r="G731" s="169"/>
    </row>
    <row r="732" spans="1:7" ht="17.25" customHeight="1">
      <c r="A732" s="57" t="s">
        <v>717</v>
      </c>
      <c r="B732" s="57">
        <v>12</v>
      </c>
      <c r="C732" s="38" t="s">
        <v>719</v>
      </c>
      <c r="D732" s="38" t="s">
        <v>718</v>
      </c>
      <c r="E732" s="57">
        <v>736</v>
      </c>
      <c r="F732" s="169"/>
      <c r="G732" s="169"/>
    </row>
    <row r="733" spans="1:7" ht="17.25" customHeight="1">
      <c r="A733" s="38"/>
      <c r="B733" s="269">
        <f>SUM(B728:B732)</f>
        <v>62</v>
      </c>
      <c r="C733" s="269"/>
      <c r="D733" s="268"/>
      <c r="E733" s="268">
        <f>SUM(E728:E732)</f>
        <v>5840</v>
      </c>
      <c r="F733" s="169"/>
      <c r="G733" s="169"/>
    </row>
    <row r="734" spans="1:7" ht="17.25" customHeight="1">
      <c r="A734" s="334" t="s">
        <v>218</v>
      </c>
      <c r="B734" s="335"/>
      <c r="C734" s="336"/>
      <c r="D734" s="268"/>
      <c r="E734" s="268"/>
      <c r="F734" s="169"/>
      <c r="G734" s="169"/>
    </row>
    <row r="735" spans="1:7" ht="17.25" customHeight="1">
      <c r="A735" s="57" t="s">
        <v>713</v>
      </c>
      <c r="B735" s="57">
        <v>1</v>
      </c>
      <c r="C735" s="57" t="s">
        <v>207</v>
      </c>
      <c r="D735" s="99" t="s">
        <v>714</v>
      </c>
      <c r="E735" s="162">
        <v>61.8</v>
      </c>
      <c r="F735" s="169"/>
      <c r="G735" s="169"/>
    </row>
    <row r="736" spans="1:7" ht="17.25" customHeight="1">
      <c r="A736" s="38"/>
      <c r="B736" s="269">
        <f>B735</f>
        <v>1</v>
      </c>
      <c r="C736" s="269"/>
      <c r="D736" s="268"/>
      <c r="E736" s="268">
        <f>E735</f>
        <v>61.8</v>
      </c>
      <c r="F736" s="169"/>
      <c r="G736" s="169"/>
    </row>
    <row r="737" spans="1:7" ht="17.25" customHeight="1">
      <c r="A737" s="268" t="s">
        <v>14</v>
      </c>
      <c r="B737" s="117">
        <f>B726+B733+B736</f>
        <v>92</v>
      </c>
      <c r="C737" s="117"/>
      <c r="D737" s="117"/>
      <c r="E737" s="117">
        <f>E726+E733+E736</f>
        <v>7623.7</v>
      </c>
      <c r="F737" s="169"/>
      <c r="G737" s="169"/>
    </row>
    <row r="738" spans="1:7" ht="17.25" customHeight="1">
      <c r="A738" s="282"/>
      <c r="B738" s="118"/>
      <c r="C738" s="119"/>
      <c r="D738" s="117"/>
      <c r="E738" s="117"/>
      <c r="F738" s="169"/>
      <c r="G738" s="169"/>
    </row>
    <row r="739" spans="1:7" ht="33.75" customHeight="1">
      <c r="A739" s="331" t="s">
        <v>743</v>
      </c>
      <c r="B739" s="333"/>
      <c r="C739" s="333"/>
      <c r="D739" s="333"/>
      <c r="E739" s="333"/>
      <c r="F739" s="169"/>
      <c r="G739" s="169"/>
    </row>
    <row r="740" spans="1:7" ht="24" customHeight="1">
      <c r="A740" s="38" t="s">
        <v>201</v>
      </c>
      <c r="B740" s="38" t="s">
        <v>202</v>
      </c>
      <c r="C740" s="38" t="s">
        <v>203</v>
      </c>
      <c r="D740" s="38" t="s">
        <v>204</v>
      </c>
      <c r="E740" s="37" t="s">
        <v>205</v>
      </c>
      <c r="F740" s="169"/>
      <c r="G740" s="169"/>
    </row>
    <row r="741" spans="1:7" ht="17.25" customHeight="1">
      <c r="A741" s="334" t="s">
        <v>212</v>
      </c>
      <c r="B741" s="335"/>
      <c r="C741" s="336"/>
      <c r="D741" s="38"/>
      <c r="E741" s="37"/>
      <c r="F741" s="169"/>
      <c r="G741" s="169"/>
    </row>
    <row r="742" spans="1:7" ht="17.25" customHeight="1">
      <c r="A742" s="319" t="s">
        <v>735</v>
      </c>
      <c r="B742" s="144">
        <v>1</v>
      </c>
      <c r="C742" s="144" t="s">
        <v>214</v>
      </c>
      <c r="D742" s="144" t="s">
        <v>649</v>
      </c>
      <c r="E742" s="144">
        <v>85</v>
      </c>
      <c r="F742" s="169"/>
      <c r="G742" s="169"/>
    </row>
    <row r="743" spans="1:7" ht="17.25" customHeight="1">
      <c r="A743" s="319" t="s">
        <v>736</v>
      </c>
      <c r="B743" s="144">
        <v>7</v>
      </c>
      <c r="C743" s="144" t="s">
        <v>217</v>
      </c>
      <c r="D743" s="144" t="s">
        <v>737</v>
      </c>
      <c r="E743" s="144">
        <v>818</v>
      </c>
      <c r="F743" s="169"/>
      <c r="G743" s="169"/>
    </row>
    <row r="744" spans="1:7" ht="17.25" customHeight="1">
      <c r="A744" s="38"/>
      <c r="B744" s="281">
        <f>SUM(B742:B743)</f>
        <v>8</v>
      </c>
      <c r="C744" s="281"/>
      <c r="D744" s="281"/>
      <c r="E744" s="281">
        <f>SUM(E742:E743)</f>
        <v>903</v>
      </c>
      <c r="F744" s="169"/>
      <c r="G744" s="169"/>
    </row>
    <row r="745" spans="1:7" ht="17.25" customHeight="1">
      <c r="A745" s="334" t="s">
        <v>206</v>
      </c>
      <c r="B745" s="335"/>
      <c r="C745" s="336"/>
      <c r="D745" s="281"/>
      <c r="E745" s="281"/>
      <c r="F745" s="169"/>
      <c r="G745" s="169"/>
    </row>
    <row r="746" spans="1:7" ht="17.25" customHeight="1">
      <c r="A746" s="319" t="s">
        <v>738</v>
      </c>
      <c r="B746" s="144">
        <v>3</v>
      </c>
      <c r="C746" s="261" t="s">
        <v>221</v>
      </c>
      <c r="D746" s="144" t="s">
        <v>739</v>
      </c>
      <c r="E746" s="144">
        <v>373</v>
      </c>
      <c r="F746" s="169"/>
      <c r="G746" s="169"/>
    </row>
    <row r="747" spans="1:7" ht="17.25" customHeight="1">
      <c r="A747" s="319" t="s">
        <v>738</v>
      </c>
      <c r="B747" s="144">
        <v>4</v>
      </c>
      <c r="C747" s="261" t="s">
        <v>229</v>
      </c>
      <c r="D747" s="283" t="s">
        <v>740</v>
      </c>
      <c r="E747" s="144">
        <v>806</v>
      </c>
      <c r="F747" s="169"/>
      <c r="G747" s="169"/>
    </row>
    <row r="748" spans="1:7" ht="17.25" customHeight="1">
      <c r="A748" s="319" t="s">
        <v>738</v>
      </c>
      <c r="B748" s="144">
        <v>1</v>
      </c>
      <c r="C748" s="261" t="s">
        <v>231</v>
      </c>
      <c r="D748" s="144" t="s">
        <v>741</v>
      </c>
      <c r="E748" s="144">
        <v>286</v>
      </c>
      <c r="F748" s="169"/>
      <c r="G748" s="169"/>
    </row>
    <row r="749" spans="1:7" ht="17.25" customHeight="1">
      <c r="A749" s="319" t="s">
        <v>742</v>
      </c>
      <c r="B749" s="144">
        <v>1</v>
      </c>
      <c r="C749" s="144" t="s">
        <v>217</v>
      </c>
      <c r="D749" s="280" t="s">
        <v>232</v>
      </c>
      <c r="E749" s="144">
        <v>87</v>
      </c>
      <c r="F749" s="169"/>
      <c r="G749" s="169"/>
    </row>
    <row r="750" spans="1:7" ht="17.25" customHeight="1">
      <c r="A750" s="38"/>
      <c r="B750" s="281">
        <f>SUM(B746:B749)</f>
        <v>9</v>
      </c>
      <c r="C750" s="281"/>
      <c r="D750" s="281"/>
      <c r="E750" s="281">
        <f>SUM(E746:E749)</f>
        <v>1552</v>
      </c>
      <c r="F750" s="169"/>
      <c r="G750" s="169"/>
    </row>
    <row r="751" spans="1:7" ht="17.25" customHeight="1">
      <c r="A751" s="281" t="s">
        <v>14</v>
      </c>
      <c r="B751" s="117">
        <f>B744+B750</f>
        <v>17</v>
      </c>
      <c r="C751" s="117"/>
      <c r="D751" s="117"/>
      <c r="E751" s="117">
        <f>E744+E750</f>
        <v>2455</v>
      </c>
      <c r="F751" s="169"/>
      <c r="G751" s="169"/>
    </row>
    <row r="752" spans="1:7" ht="17.25" customHeight="1">
      <c r="A752" s="282"/>
      <c r="B752" s="118"/>
      <c r="C752" s="119"/>
      <c r="D752" s="117"/>
      <c r="E752" s="117"/>
      <c r="F752" s="169"/>
      <c r="G752" s="169"/>
    </row>
    <row r="753" spans="1:7" ht="17.25" customHeight="1">
      <c r="A753" s="282"/>
      <c r="B753" s="118"/>
      <c r="C753" s="119"/>
      <c r="D753" s="117"/>
      <c r="E753" s="117"/>
      <c r="F753" s="169"/>
      <c r="G753" s="169"/>
    </row>
    <row r="754" spans="1:7" ht="33" customHeight="1">
      <c r="A754" s="331" t="s">
        <v>796</v>
      </c>
      <c r="B754" s="333"/>
      <c r="C754" s="333"/>
      <c r="D754" s="333"/>
      <c r="E754" s="333"/>
      <c r="F754" s="169"/>
      <c r="G754" s="169"/>
    </row>
    <row r="755" spans="1:7" ht="26.25" customHeight="1">
      <c r="A755" s="38" t="s">
        <v>201</v>
      </c>
      <c r="B755" s="38" t="s">
        <v>202</v>
      </c>
      <c r="C755" s="38" t="s">
        <v>203</v>
      </c>
      <c r="D755" s="38" t="s">
        <v>204</v>
      </c>
      <c r="E755" s="37" t="s">
        <v>205</v>
      </c>
      <c r="F755" s="169"/>
      <c r="G755" s="169"/>
    </row>
    <row r="756" spans="1:7" ht="18" customHeight="1">
      <c r="A756" s="334" t="s">
        <v>206</v>
      </c>
      <c r="B756" s="335"/>
      <c r="C756" s="336"/>
      <c r="D756" s="38"/>
      <c r="E756" s="37"/>
      <c r="F756" s="169"/>
      <c r="G756" s="169"/>
    </row>
    <row r="757" spans="1:7" ht="17.25" customHeight="1">
      <c r="A757" s="325">
        <v>139</v>
      </c>
      <c r="B757" s="170">
        <v>25</v>
      </c>
      <c r="C757" s="170" t="s">
        <v>207</v>
      </c>
      <c r="D757" s="280" t="s">
        <v>277</v>
      </c>
      <c r="E757" s="144">
        <v>1175</v>
      </c>
      <c r="F757" s="169"/>
      <c r="G757" s="169"/>
    </row>
    <row r="758" spans="1:7" ht="17.25" customHeight="1">
      <c r="A758" s="325">
        <v>140</v>
      </c>
      <c r="B758" s="170">
        <v>13</v>
      </c>
      <c r="C758" s="170" t="s">
        <v>207</v>
      </c>
      <c r="D758" s="280" t="s">
        <v>744</v>
      </c>
      <c r="E758" s="144">
        <v>603</v>
      </c>
      <c r="F758" s="169"/>
      <c r="G758" s="169"/>
    </row>
    <row r="759" spans="1:7" ht="17.25" customHeight="1">
      <c r="A759" s="325">
        <v>142</v>
      </c>
      <c r="B759" s="170">
        <v>1</v>
      </c>
      <c r="C759" s="170" t="s">
        <v>213</v>
      </c>
      <c r="D759" s="280" t="s">
        <v>232</v>
      </c>
      <c r="E759" s="144">
        <v>33</v>
      </c>
      <c r="F759" s="169"/>
      <c r="G759" s="169"/>
    </row>
    <row r="760" spans="1:7" ht="17.25" customHeight="1">
      <c r="A760" s="38"/>
      <c r="B760" s="308">
        <f>SUM(B757:B759)</f>
        <v>39</v>
      </c>
      <c r="C760" s="308"/>
      <c r="D760" s="281"/>
      <c r="E760" s="281">
        <f>SUM(E757:E759)</f>
        <v>1811</v>
      </c>
      <c r="F760" s="169"/>
      <c r="G760" s="169"/>
    </row>
    <row r="761" spans="1:7" ht="17.25" customHeight="1">
      <c r="A761" s="334" t="s">
        <v>219</v>
      </c>
      <c r="B761" s="335"/>
      <c r="C761" s="336"/>
      <c r="D761" s="281"/>
      <c r="E761" s="281"/>
      <c r="F761" s="169"/>
      <c r="G761" s="169"/>
    </row>
    <row r="762" spans="1:7" ht="17.25" customHeight="1">
      <c r="A762" s="325">
        <v>141</v>
      </c>
      <c r="B762" s="170">
        <v>3</v>
      </c>
      <c r="C762" s="170" t="s">
        <v>207</v>
      </c>
      <c r="D762" s="280" t="s">
        <v>745</v>
      </c>
      <c r="E762" s="284">
        <v>102</v>
      </c>
      <c r="F762" s="169"/>
      <c r="G762" s="169"/>
    </row>
    <row r="763" spans="1:7" ht="17.25" customHeight="1">
      <c r="A763" s="38"/>
      <c r="B763" s="308">
        <f>SUM(B762:B762)</f>
        <v>3</v>
      </c>
      <c r="C763" s="308"/>
      <c r="D763" s="281"/>
      <c r="E763" s="281">
        <f>SUM(E762:E762)</f>
        <v>102</v>
      </c>
      <c r="F763" s="169"/>
      <c r="G763" s="169"/>
    </row>
    <row r="764" spans="1:7" ht="17.25" customHeight="1">
      <c r="A764" s="281" t="s">
        <v>14</v>
      </c>
      <c r="B764" s="117">
        <f>B760+B763</f>
        <v>42</v>
      </c>
      <c r="C764" s="117"/>
      <c r="D764" s="117"/>
      <c r="E764" s="117">
        <f>E760+E763</f>
        <v>1913</v>
      </c>
      <c r="F764" s="169"/>
      <c r="G764" s="169"/>
    </row>
    <row r="765" spans="1:7" ht="17.25" customHeight="1">
      <c r="A765" s="282"/>
      <c r="B765" s="118"/>
      <c r="C765" s="119"/>
      <c r="D765" s="117"/>
      <c r="E765" s="117"/>
      <c r="F765" s="169"/>
      <c r="G765" s="169"/>
    </row>
    <row r="766" spans="1:7" ht="27.75" customHeight="1">
      <c r="A766" s="331" t="s">
        <v>797</v>
      </c>
      <c r="B766" s="333"/>
      <c r="C766" s="333"/>
      <c r="D766" s="333"/>
      <c r="E766" s="333"/>
      <c r="F766" s="169"/>
      <c r="G766" s="169"/>
    </row>
    <row r="767" spans="1:7" ht="29.25" customHeight="1">
      <c r="A767" s="38" t="s">
        <v>201</v>
      </c>
      <c r="B767" s="38" t="s">
        <v>202</v>
      </c>
      <c r="C767" s="38" t="s">
        <v>203</v>
      </c>
      <c r="D767" s="38" t="s">
        <v>204</v>
      </c>
      <c r="E767" s="37" t="s">
        <v>205</v>
      </c>
      <c r="F767" s="169"/>
      <c r="G767" s="169"/>
    </row>
    <row r="768" spans="1:7" ht="17.25" customHeight="1">
      <c r="A768" s="334" t="s">
        <v>212</v>
      </c>
      <c r="B768" s="335"/>
      <c r="C768" s="336"/>
      <c r="D768" s="38"/>
      <c r="E768" s="37"/>
      <c r="F768" s="169"/>
      <c r="G768" s="169"/>
    </row>
    <row r="769" spans="1:7" ht="17.25" customHeight="1">
      <c r="A769" s="32" t="s">
        <v>746</v>
      </c>
      <c r="B769" s="277">
        <v>3</v>
      </c>
      <c r="C769" s="277" t="s">
        <v>213</v>
      </c>
      <c r="D769" s="285" t="s">
        <v>747</v>
      </c>
      <c r="E769" s="286">
        <v>196</v>
      </c>
      <c r="F769" s="169"/>
      <c r="G769" s="169"/>
    </row>
    <row r="770" spans="1:7" ht="17.25" customHeight="1">
      <c r="A770" s="319" t="s">
        <v>748</v>
      </c>
      <c r="B770" s="236">
        <v>6</v>
      </c>
      <c r="C770" s="236" t="s">
        <v>214</v>
      </c>
      <c r="D770" s="236" t="s">
        <v>749</v>
      </c>
      <c r="E770" s="236">
        <v>472</v>
      </c>
      <c r="F770" s="169"/>
      <c r="G770" s="169"/>
    </row>
    <row r="771" spans="1:7" ht="17.25" customHeight="1">
      <c r="A771" s="319" t="s">
        <v>750</v>
      </c>
      <c r="B771" s="236">
        <v>3</v>
      </c>
      <c r="C771" s="236" t="s">
        <v>217</v>
      </c>
      <c r="D771" s="236" t="s">
        <v>751</v>
      </c>
      <c r="E771" s="236">
        <v>298</v>
      </c>
      <c r="F771" s="169"/>
      <c r="G771" s="169"/>
    </row>
    <row r="772" spans="1:7" ht="17.25" customHeight="1">
      <c r="A772" s="38"/>
      <c r="B772" s="281">
        <f>SUM(B769:B771)</f>
        <v>12</v>
      </c>
      <c r="C772" s="281"/>
      <c r="D772" s="281"/>
      <c r="E772" s="281">
        <f>SUM(E769:E771)</f>
        <v>966</v>
      </c>
      <c r="F772" s="169"/>
      <c r="G772" s="169"/>
    </row>
    <row r="773" spans="1:7" ht="17.25" customHeight="1">
      <c r="A773" s="334" t="s">
        <v>206</v>
      </c>
      <c r="B773" s="335"/>
      <c r="C773" s="336"/>
      <c r="D773" s="281"/>
      <c r="E773" s="281"/>
      <c r="F773" s="169"/>
      <c r="G773" s="169"/>
    </row>
    <row r="774" spans="1:7" ht="17.25" customHeight="1">
      <c r="A774" s="319" t="s">
        <v>752</v>
      </c>
      <c r="B774" s="277">
        <v>4</v>
      </c>
      <c r="C774" s="280" t="s">
        <v>213</v>
      </c>
      <c r="D774" s="277" t="s">
        <v>753</v>
      </c>
      <c r="E774" s="280">
        <v>204</v>
      </c>
      <c r="F774" s="169"/>
      <c r="G774" s="169"/>
    </row>
    <row r="775" spans="1:7" ht="17.25" customHeight="1">
      <c r="A775" s="319" t="s">
        <v>754</v>
      </c>
      <c r="B775" s="280">
        <v>1</v>
      </c>
      <c r="C775" s="280" t="s">
        <v>217</v>
      </c>
      <c r="D775" s="280" t="s">
        <v>755</v>
      </c>
      <c r="E775" s="280">
        <v>100</v>
      </c>
      <c r="F775" s="169"/>
      <c r="G775" s="169"/>
    </row>
    <row r="776" spans="1:7" ht="17.25" customHeight="1">
      <c r="A776" s="319" t="s">
        <v>756</v>
      </c>
      <c r="B776" s="280">
        <v>1</v>
      </c>
      <c r="C776" s="219" t="s">
        <v>229</v>
      </c>
      <c r="D776" s="280" t="s">
        <v>757</v>
      </c>
      <c r="E776" s="280">
        <v>210</v>
      </c>
      <c r="F776" s="169"/>
      <c r="G776" s="169"/>
    </row>
    <row r="777" spans="1:7" ht="17.25" customHeight="1">
      <c r="A777" s="319" t="s">
        <v>758</v>
      </c>
      <c r="B777" s="280">
        <v>1</v>
      </c>
      <c r="C777" s="219" t="s">
        <v>231</v>
      </c>
      <c r="D777" s="280" t="s">
        <v>757</v>
      </c>
      <c r="E777" s="280">
        <v>285</v>
      </c>
      <c r="F777" s="169"/>
      <c r="G777" s="169"/>
    </row>
    <row r="778" spans="1:7" ht="18.75" customHeight="1">
      <c r="A778" s="319" t="s">
        <v>759</v>
      </c>
      <c r="B778" s="280">
        <v>1</v>
      </c>
      <c r="C778" s="300" t="s">
        <v>764</v>
      </c>
      <c r="D778" s="280" t="s">
        <v>765</v>
      </c>
      <c r="E778" s="280">
        <v>200</v>
      </c>
      <c r="F778" s="169"/>
      <c r="G778" s="169"/>
    </row>
    <row r="779" spans="1:7" ht="17.25" customHeight="1">
      <c r="A779" s="319" t="s">
        <v>762</v>
      </c>
      <c r="B779" s="280">
        <v>2</v>
      </c>
      <c r="C779" s="280" t="s">
        <v>213</v>
      </c>
      <c r="D779" s="280" t="s">
        <v>766</v>
      </c>
      <c r="E779" s="280">
        <v>98</v>
      </c>
      <c r="F779" s="169"/>
      <c r="G779" s="169"/>
    </row>
    <row r="780" spans="1:7" ht="17.25" customHeight="1">
      <c r="A780" s="319" t="s">
        <v>763</v>
      </c>
      <c r="B780" s="280">
        <v>1</v>
      </c>
      <c r="C780" s="280" t="s">
        <v>217</v>
      </c>
      <c r="D780" s="280" t="s">
        <v>767</v>
      </c>
      <c r="E780" s="280">
        <v>90</v>
      </c>
      <c r="F780" s="169"/>
      <c r="G780" s="169"/>
    </row>
    <row r="781" spans="1:7" ht="17.25" customHeight="1">
      <c r="A781" s="38"/>
      <c r="B781" s="281">
        <f>SUM(B774:B780)</f>
        <v>11</v>
      </c>
      <c r="C781" s="281"/>
      <c r="D781" s="281"/>
      <c r="E781" s="281">
        <f>SUM(E774:E780)</f>
        <v>1187</v>
      </c>
      <c r="F781" s="169"/>
      <c r="G781" s="169"/>
    </row>
    <row r="782" spans="1:7" ht="17.25" customHeight="1">
      <c r="A782" s="334" t="s">
        <v>218</v>
      </c>
      <c r="B782" s="335"/>
      <c r="C782" s="336"/>
      <c r="D782" s="281"/>
      <c r="E782" s="281"/>
      <c r="F782" s="169"/>
      <c r="G782" s="169"/>
    </row>
    <row r="783" spans="1:7" ht="17.25" customHeight="1">
      <c r="A783" s="319" t="s">
        <v>760</v>
      </c>
      <c r="B783" s="277">
        <v>5</v>
      </c>
      <c r="C783" s="277" t="s">
        <v>214</v>
      </c>
      <c r="D783" s="277" t="s">
        <v>761</v>
      </c>
      <c r="E783" s="280">
        <v>288</v>
      </c>
      <c r="F783" s="169"/>
      <c r="G783" s="169"/>
    </row>
    <row r="784" spans="1:7" ht="17.25" customHeight="1">
      <c r="A784" s="38"/>
      <c r="B784" s="281">
        <f>B783</f>
        <v>5</v>
      </c>
      <c r="C784" s="281"/>
      <c r="D784" s="281"/>
      <c r="E784" s="281">
        <f>E783</f>
        <v>288</v>
      </c>
      <c r="F784" s="169"/>
      <c r="G784" s="169"/>
    </row>
    <row r="785" spans="1:7" ht="17.25" customHeight="1">
      <c r="A785" s="281" t="s">
        <v>14</v>
      </c>
      <c r="B785" s="117">
        <f>B772+B781+B784</f>
        <v>28</v>
      </c>
      <c r="C785" s="117"/>
      <c r="D785" s="117"/>
      <c r="E785" s="117">
        <f>E772+E781+E784</f>
        <v>2441</v>
      </c>
      <c r="F785" s="169"/>
      <c r="G785" s="169"/>
    </row>
    <row r="786" spans="1:7" ht="17.25" customHeight="1">
      <c r="A786" s="282"/>
      <c r="B786" s="118"/>
      <c r="C786" s="119"/>
      <c r="D786" s="117"/>
      <c r="E786" s="117"/>
      <c r="F786" s="169"/>
      <c r="G786" s="169"/>
    </row>
    <row r="787" spans="1:7" ht="27.75" customHeight="1">
      <c r="A787" s="331" t="s">
        <v>798</v>
      </c>
      <c r="B787" s="333"/>
      <c r="C787" s="333"/>
      <c r="D787" s="333"/>
      <c r="E787" s="333"/>
      <c r="F787" s="169"/>
      <c r="G787" s="169"/>
    </row>
    <row r="788" spans="1:7" ht="27" customHeight="1">
      <c r="A788" s="38" t="s">
        <v>201</v>
      </c>
      <c r="B788" s="38" t="s">
        <v>202</v>
      </c>
      <c r="C788" s="38" t="s">
        <v>203</v>
      </c>
      <c r="D788" s="38" t="s">
        <v>204</v>
      </c>
      <c r="E788" s="37" t="s">
        <v>205</v>
      </c>
      <c r="F788" s="169"/>
      <c r="G788" s="169"/>
    </row>
    <row r="789" spans="1:7" ht="17.25" customHeight="1">
      <c r="A789" s="334" t="s">
        <v>212</v>
      </c>
      <c r="B789" s="335"/>
      <c r="C789" s="336"/>
      <c r="D789" s="38"/>
      <c r="E789" s="37"/>
      <c r="F789" s="169"/>
      <c r="G789" s="169"/>
    </row>
    <row r="790" spans="1:7" ht="17.25" customHeight="1">
      <c r="A790" s="277">
        <v>24017</v>
      </c>
      <c r="B790" s="277">
        <v>3</v>
      </c>
      <c r="C790" s="236" t="s">
        <v>214</v>
      </c>
      <c r="D790" s="236" t="s">
        <v>768</v>
      </c>
      <c r="E790" s="288">
        <v>244</v>
      </c>
      <c r="F790" s="169"/>
      <c r="G790" s="169"/>
    </row>
    <row r="791" spans="1:7" ht="17.25" customHeight="1">
      <c r="A791" s="277">
        <v>24018</v>
      </c>
      <c r="B791" s="277">
        <v>7</v>
      </c>
      <c r="C791" s="236" t="s">
        <v>217</v>
      </c>
      <c r="D791" s="236" t="s">
        <v>769</v>
      </c>
      <c r="E791" s="288">
        <v>818</v>
      </c>
      <c r="F791" s="169"/>
      <c r="G791" s="169"/>
    </row>
    <row r="792" spans="1:7" ht="17.25" customHeight="1">
      <c r="A792" s="38"/>
      <c r="B792" s="308">
        <f>SUM(B790:B791)</f>
        <v>10</v>
      </c>
      <c r="C792" s="281"/>
      <c r="D792" s="281"/>
      <c r="E792" s="281">
        <f>SUM(E790:E791)</f>
        <v>1062</v>
      </c>
      <c r="F792" s="169"/>
      <c r="G792" s="169"/>
    </row>
    <row r="793" spans="1:7" ht="17.25" customHeight="1">
      <c r="A793" s="334" t="s">
        <v>206</v>
      </c>
      <c r="B793" s="335"/>
      <c r="C793" s="336"/>
      <c r="D793" s="281"/>
      <c r="E793" s="282"/>
      <c r="F793" s="169"/>
      <c r="G793" s="169"/>
    </row>
    <row r="794" spans="1:7" ht="17.25" customHeight="1">
      <c r="A794" s="277">
        <v>24019</v>
      </c>
      <c r="B794" s="288">
        <v>1</v>
      </c>
      <c r="C794" s="288" t="s">
        <v>213</v>
      </c>
      <c r="D794" s="236" t="s">
        <v>483</v>
      </c>
      <c r="E794" s="289">
        <v>54</v>
      </c>
      <c r="F794" s="287"/>
      <c r="G794" s="169"/>
    </row>
    <row r="795" spans="1:7" ht="17.25" customHeight="1">
      <c r="A795" s="277">
        <v>24020</v>
      </c>
      <c r="B795" s="288">
        <v>4</v>
      </c>
      <c r="C795" s="219" t="s">
        <v>229</v>
      </c>
      <c r="D795" s="236" t="s">
        <v>770</v>
      </c>
      <c r="E795" s="289">
        <v>829</v>
      </c>
      <c r="F795" s="287"/>
      <c r="G795" s="169"/>
    </row>
    <row r="796" spans="1:7" ht="17.25" customHeight="1">
      <c r="A796" s="277">
        <v>24021</v>
      </c>
      <c r="B796" s="221">
        <v>4</v>
      </c>
      <c r="C796" s="220" t="s">
        <v>217</v>
      </c>
      <c r="D796" s="222" t="s">
        <v>771</v>
      </c>
      <c r="E796" s="220">
        <v>348</v>
      </c>
      <c r="F796" s="169"/>
      <c r="G796" s="169"/>
    </row>
    <row r="797" spans="1:7" ht="17.25" customHeight="1">
      <c r="A797" s="38"/>
      <c r="B797" s="281">
        <f>SUM(B794:B796)</f>
        <v>9</v>
      </c>
      <c r="C797" s="281"/>
      <c r="D797" s="281"/>
      <c r="E797" s="281">
        <f>SUM(E794:E796)</f>
        <v>1231</v>
      </c>
      <c r="F797" s="169"/>
      <c r="G797" s="169"/>
    </row>
    <row r="798" spans="1:7" ht="17.25" customHeight="1">
      <c r="A798" s="281" t="s">
        <v>14</v>
      </c>
      <c r="B798" s="117">
        <f>B792+B797</f>
        <v>19</v>
      </c>
      <c r="C798" s="117"/>
      <c r="D798" s="117"/>
      <c r="E798" s="117">
        <f>E792+E797</f>
        <v>2293</v>
      </c>
      <c r="F798" s="169"/>
      <c r="G798" s="169"/>
    </row>
    <row r="799" spans="1:7" ht="17.25" customHeight="1">
      <c r="A799" s="291"/>
      <c r="B799" s="118"/>
      <c r="C799" s="119"/>
      <c r="D799" s="117"/>
      <c r="E799" s="117"/>
      <c r="F799" s="169"/>
      <c r="G799" s="169"/>
    </row>
    <row r="800" spans="1:7" ht="30" customHeight="1">
      <c r="A800" s="331" t="s">
        <v>799</v>
      </c>
      <c r="B800" s="333"/>
      <c r="C800" s="333"/>
      <c r="D800" s="333"/>
      <c r="E800" s="333"/>
      <c r="F800" s="169"/>
      <c r="G800" s="169"/>
    </row>
    <row r="801" spans="1:7" ht="25.5" customHeight="1">
      <c r="A801" s="38" t="s">
        <v>201</v>
      </c>
      <c r="B801" s="38" t="s">
        <v>202</v>
      </c>
      <c r="C801" s="38" t="s">
        <v>203</v>
      </c>
      <c r="D801" s="38" t="s">
        <v>204</v>
      </c>
      <c r="E801" s="37" t="s">
        <v>205</v>
      </c>
      <c r="F801" s="169"/>
      <c r="G801" s="169"/>
    </row>
    <row r="802" spans="1:7" ht="17.25" customHeight="1">
      <c r="A802" s="334" t="s">
        <v>212</v>
      </c>
      <c r="B802" s="335"/>
      <c r="C802" s="336"/>
      <c r="D802" s="38"/>
      <c r="E802" s="37"/>
      <c r="F802" s="169"/>
      <c r="G802" s="169"/>
    </row>
    <row r="803" spans="1:7" ht="17.25" customHeight="1">
      <c r="A803" s="322">
        <v>1315</v>
      </c>
      <c r="B803" s="285">
        <v>10</v>
      </c>
      <c r="C803" s="285" t="s">
        <v>386</v>
      </c>
      <c r="D803" s="293" t="s">
        <v>774</v>
      </c>
      <c r="E803" s="293">
        <v>774</v>
      </c>
      <c r="F803" s="169"/>
      <c r="G803" s="169"/>
    </row>
    <row r="804" spans="1:7" ht="17.25" customHeight="1">
      <c r="A804" s="38"/>
      <c r="B804" s="290">
        <f>SUM(B803:B803)</f>
        <v>10</v>
      </c>
      <c r="C804" s="290"/>
      <c r="D804" s="290"/>
      <c r="E804" s="290">
        <f>SUM(E803:E803)</f>
        <v>774</v>
      </c>
      <c r="F804" s="169"/>
      <c r="G804" s="169"/>
    </row>
    <row r="805" spans="1:7" ht="17.25" customHeight="1">
      <c r="A805" s="334" t="s">
        <v>206</v>
      </c>
      <c r="B805" s="335"/>
      <c r="C805" s="336"/>
      <c r="D805" s="290"/>
      <c r="E805" s="291"/>
      <c r="F805" s="169"/>
      <c r="G805" s="169"/>
    </row>
    <row r="806" spans="1:7" ht="17.25" customHeight="1">
      <c r="A806" s="326">
        <v>1318</v>
      </c>
      <c r="B806" s="277">
        <v>11</v>
      </c>
      <c r="C806" s="292" t="s">
        <v>207</v>
      </c>
      <c r="D806" s="292" t="s">
        <v>777</v>
      </c>
      <c r="E806" s="277">
        <v>889</v>
      </c>
      <c r="F806" s="169"/>
      <c r="G806" s="169"/>
    </row>
    <row r="807" spans="1:7" ht="17.25" customHeight="1">
      <c r="A807" s="327">
        <v>1319</v>
      </c>
      <c r="B807" s="285">
        <v>2</v>
      </c>
      <c r="C807" s="219" t="s">
        <v>221</v>
      </c>
      <c r="D807" s="292" t="s">
        <v>778</v>
      </c>
      <c r="E807" s="293">
        <v>250</v>
      </c>
      <c r="F807" s="169"/>
      <c r="G807" s="169"/>
    </row>
    <row r="808" spans="1:7" ht="27" customHeight="1">
      <c r="A808" s="327">
        <v>1320</v>
      </c>
      <c r="B808" s="285">
        <v>8</v>
      </c>
      <c r="C808" s="301" t="s">
        <v>229</v>
      </c>
      <c r="D808" s="292" t="s">
        <v>779</v>
      </c>
      <c r="E808" s="293">
        <v>1700</v>
      </c>
      <c r="F808" s="169"/>
      <c r="G808" s="169"/>
    </row>
    <row r="809" spans="1:7" ht="17.25" customHeight="1">
      <c r="A809" s="326">
        <v>1316</v>
      </c>
      <c r="B809" s="277">
        <v>23</v>
      </c>
      <c r="C809" s="292" t="s">
        <v>207</v>
      </c>
      <c r="D809" s="292" t="s">
        <v>775</v>
      </c>
      <c r="E809" s="277">
        <v>1216</v>
      </c>
      <c r="F809" s="169"/>
      <c r="G809" s="169"/>
    </row>
    <row r="810" spans="1:7" ht="17.25" customHeight="1">
      <c r="A810" s="38"/>
      <c r="B810" s="290">
        <f>SUM(B806:B809)</f>
        <v>44</v>
      </c>
      <c r="C810" s="290"/>
      <c r="D810" s="290"/>
      <c r="E810" s="290">
        <f>SUM(E806:E809)</f>
        <v>4055</v>
      </c>
      <c r="F810" s="169"/>
      <c r="G810" s="169"/>
    </row>
    <row r="811" spans="1:7" ht="17.25" customHeight="1">
      <c r="A811" s="334" t="s">
        <v>219</v>
      </c>
      <c r="B811" s="335"/>
      <c r="C811" s="336"/>
      <c r="D811" s="290"/>
      <c r="E811" s="290"/>
      <c r="F811" s="169"/>
      <c r="G811" s="169"/>
    </row>
    <row r="812" spans="1:7" ht="17.25" customHeight="1">
      <c r="A812" s="328">
        <v>1317</v>
      </c>
      <c r="B812" s="285">
        <v>2</v>
      </c>
      <c r="C812" s="292" t="s">
        <v>207</v>
      </c>
      <c r="D812" s="292" t="s">
        <v>776</v>
      </c>
      <c r="E812" s="285">
        <v>35</v>
      </c>
      <c r="F812" s="169"/>
      <c r="G812" s="169"/>
    </row>
    <row r="813" spans="1:7" ht="17.25" customHeight="1">
      <c r="A813" s="38"/>
      <c r="B813" s="290">
        <f>B812</f>
        <v>2</v>
      </c>
      <c r="C813" s="290"/>
      <c r="D813" s="290"/>
      <c r="E813" s="290">
        <f>E812</f>
        <v>35</v>
      </c>
      <c r="F813" s="169"/>
      <c r="G813" s="169"/>
    </row>
    <row r="814" spans="1:7" ht="17.25" customHeight="1">
      <c r="A814" s="290" t="s">
        <v>14</v>
      </c>
      <c r="B814" s="117">
        <f>B804+B810+B813</f>
        <v>56</v>
      </c>
      <c r="C814" s="117"/>
      <c r="D814" s="117"/>
      <c r="E814" s="117">
        <f>E804+E810+E813</f>
        <v>4864</v>
      </c>
      <c r="F814" s="169">
        <v>7.532</v>
      </c>
      <c r="G814" s="302" t="e">
        <f>#REF!+F814</f>
        <v>#REF!</v>
      </c>
    </row>
    <row r="815" spans="1:7" ht="17.25" customHeight="1">
      <c r="A815" s="291"/>
      <c r="B815" s="118"/>
      <c r="C815" s="119"/>
      <c r="D815" s="117"/>
      <c r="E815" s="117"/>
      <c r="F815" s="169"/>
      <c r="G815" s="169"/>
    </row>
    <row r="816" spans="1:8" ht="15" customHeight="1">
      <c r="A816" s="368" t="s">
        <v>22</v>
      </c>
      <c r="B816" s="369"/>
      <c r="C816" s="417"/>
      <c r="D816" s="8"/>
      <c r="E816" s="10"/>
      <c r="F816" s="112"/>
      <c r="H816" s="1"/>
    </row>
    <row r="817" spans="1:8" ht="15" customHeight="1">
      <c r="A817" s="37"/>
      <c r="B817" s="253"/>
      <c r="C817" s="254"/>
      <c r="D817" s="252"/>
      <c r="E817" s="41">
        <f>SUM(E819:E822)</f>
        <v>13.879</v>
      </c>
      <c r="G817" s="88"/>
      <c r="H817" s="1"/>
    </row>
    <row r="818" spans="1:18" ht="15" customHeight="1">
      <c r="A818" s="38" t="s">
        <v>5</v>
      </c>
      <c r="B818" s="331" t="s">
        <v>17</v>
      </c>
      <c r="C818" s="332"/>
      <c r="D818" s="120" t="s">
        <v>18</v>
      </c>
      <c r="E818" s="38" t="s">
        <v>7</v>
      </c>
      <c r="F818" s="92"/>
      <c r="G818" s="88" t="str">
        <f>CONCATENATE("Cable Scrap, Lying at ",B819,". Quantity in MT - ")</f>
        <v>Cable Scrap, Lying at CS Ferozepur. Quantity in MT - </v>
      </c>
      <c r="H818" s="339" t="str">
        <f ca="1">CONCATENATE(G818,G819,(INDIRECT(I819)),(INDIRECT(J819)),(INDIRECT(K819)),(INDIRECT(L819)),(INDIRECT(M819)),(INDIRECT(N819)),(INDIRECT(O819)),(INDIRECT(P819)),(INDIRECT(Q819)),(INDIRECT(R819)),".")</f>
        <v>Cable Scrap, Lying at CS Ferozepur. Quantity in MT - 2/core PVC Alumn. Cable scrap - 1.901, 4/core PVC Alumn. Cable scrap - 5.058, 1/ core XLPE Alu cable scrap - 0.294, 3/ core XLPE Alu cable scrap - 6.626, .</v>
      </c>
      <c r="I818" s="92" t="str">
        <f aca="true" ca="1" t="array" ref="I818">CELL("address",INDEX(G818:G832,MATCH(TRUE,ISBLANK(G818:G832),0)))</f>
        <v>$G$823</v>
      </c>
      <c r="J818" s="92">
        <f aca="true" t="array" ref="J818">MATCH(TRUE,ISBLANK(G818:G832),0)</f>
        <v>6</v>
      </c>
      <c r="K818" s="92">
        <f>J818-3</f>
        <v>3</v>
      </c>
      <c r="L818" s="92"/>
      <c r="M818" s="92"/>
      <c r="N818" s="92"/>
      <c r="O818" s="92"/>
      <c r="P818" s="92"/>
      <c r="Q818" s="92"/>
      <c r="R818" s="92"/>
    </row>
    <row r="819" spans="1:18" ht="15" customHeight="1">
      <c r="A819" s="340" t="s">
        <v>35</v>
      </c>
      <c r="B819" s="340" t="s">
        <v>95</v>
      </c>
      <c r="C819" s="340"/>
      <c r="D819" s="32" t="s">
        <v>86</v>
      </c>
      <c r="E819" s="316">
        <v>1.901</v>
      </c>
      <c r="F819" s="92">
        <v>0.844</v>
      </c>
      <c r="G819" s="87" t="str">
        <f>CONCATENATE(D819," - ",E819,", ")</f>
        <v>2/core PVC Alumn. Cable scrap - 1.901, </v>
      </c>
      <c r="H819" s="339"/>
      <c r="I819" s="92" t="str">
        <f ca="1">IF(J818&gt;=3,(MID(I818,2,1)&amp;MID(I818,4,4)-K818),CELL("address",Z819))</f>
        <v>G820</v>
      </c>
      <c r="J819" s="92" t="str">
        <f ca="1">IF(J818&gt;=4,(MID(I819,1,1)&amp;MID(I819,2,4)+1),CELL("address",AA819))</f>
        <v>G821</v>
      </c>
      <c r="K819" s="92" t="str">
        <f ca="1">IF(J818&gt;=5,(MID(J819,1,1)&amp;MID(J819,2,4)+1),CELL("address",AB819))</f>
        <v>G822</v>
      </c>
      <c r="L819" s="92" t="str">
        <f ca="1">IF(J818&gt;=6,(MID(K819,1,1)&amp;MID(K819,2,4)+1),CELL("address",AC819))</f>
        <v>G823</v>
      </c>
      <c r="M819" s="92" t="str">
        <f ca="1">IF(J818&gt;=7,(MID(L819,1,1)&amp;MID(L819,2,4)+1),CELL("address",AD819))</f>
        <v>$AD$819</v>
      </c>
      <c r="N819" s="92" t="str">
        <f ca="1">IF(J818&gt;=8,(MID(M819,1,1)&amp;MID(M819,2,4)+1),CELL("address",AE819))</f>
        <v>$AE$819</v>
      </c>
      <c r="O819" s="92" t="str">
        <f ca="1">IF(J818&gt;=9,(MID(N819,1,1)&amp;MID(N819,2,4)+1),CELL("address",AF819))</f>
        <v>$AF$819</v>
      </c>
      <c r="P819" s="92" t="str">
        <f ca="1">IF(J818&gt;=10,(MID(O819,1,1)&amp;MID(O819,2,4)+1),CELL("address",AG819))</f>
        <v>$AG$819</v>
      </c>
      <c r="Q819" s="92" t="str">
        <f ca="1">IF(J818&gt;=11,(MID(P819,1,1)&amp;MID(P819,2,4)+1),CELL("address",AH819))</f>
        <v>$AH$819</v>
      </c>
      <c r="R819" s="92" t="str">
        <f ca="1">IF(J818&gt;=12,(MID(Q819,1,1)&amp;MID(Q819,2,4)+1),CELL("address",AI819))</f>
        <v>$AI$819</v>
      </c>
    </row>
    <row r="820" spans="1:15" ht="15" customHeight="1">
      <c r="A820" s="340"/>
      <c r="B820" s="340"/>
      <c r="C820" s="340"/>
      <c r="D820" s="32" t="s">
        <v>87</v>
      </c>
      <c r="E820" s="316">
        <v>5.058</v>
      </c>
      <c r="F820" s="1">
        <v>3</v>
      </c>
      <c r="G820" s="87" t="str">
        <f>CONCATENATE(D820," - ",E820,", ")</f>
        <v>4/core PVC Alumn. Cable scrap - 5.058, </v>
      </c>
      <c r="H820" s="92"/>
      <c r="I820" s="92"/>
      <c r="J820" s="92"/>
      <c r="K820" s="92"/>
      <c r="L820" s="92"/>
      <c r="M820" s="92"/>
      <c r="N820" s="92"/>
      <c r="O820" s="92"/>
    </row>
    <row r="821" spans="1:8" ht="15" customHeight="1">
      <c r="A821" s="340"/>
      <c r="B821" s="340"/>
      <c r="C821" s="340"/>
      <c r="D821" s="32" t="s">
        <v>93</v>
      </c>
      <c r="E821" s="32">
        <v>0.294</v>
      </c>
      <c r="F821" s="1">
        <v>0.136</v>
      </c>
      <c r="G821" s="87" t="str">
        <f>CONCATENATE(D821," - ",E821,", ")</f>
        <v>1/ core XLPE Alu cable scrap - 0.294, </v>
      </c>
      <c r="H821" s="1"/>
    </row>
    <row r="822" spans="1:8" ht="15" customHeight="1">
      <c r="A822" s="340"/>
      <c r="B822" s="340"/>
      <c r="C822" s="340"/>
      <c r="D822" s="32" t="s">
        <v>88</v>
      </c>
      <c r="E822" s="46">
        <v>6.626</v>
      </c>
      <c r="F822" s="1">
        <v>3.552</v>
      </c>
      <c r="G822" s="87" t="str">
        <f>CONCATENATE(D822," - ",E822,", ")</f>
        <v>3/ core XLPE Alu cable scrap - 6.626, </v>
      </c>
      <c r="H822" s="1"/>
    </row>
    <row r="823" spans="1:8" ht="15" customHeight="1">
      <c r="A823" s="37"/>
      <c r="B823" s="45"/>
      <c r="C823" s="311"/>
      <c r="D823" s="32"/>
      <c r="E823" s="46"/>
      <c r="H823" s="1"/>
    </row>
    <row r="824" spans="1:8" ht="15" customHeight="1">
      <c r="A824" s="38"/>
      <c r="B824" s="349"/>
      <c r="C824" s="350"/>
      <c r="D824" s="320"/>
      <c r="E824" s="41">
        <f>SUM(E826:E829)</f>
        <v>3.932</v>
      </c>
      <c r="H824" s="1"/>
    </row>
    <row r="825" spans="1:18" ht="15" customHeight="1">
      <c r="A825" s="38" t="s">
        <v>5</v>
      </c>
      <c r="B825" s="331" t="s">
        <v>17</v>
      </c>
      <c r="C825" s="332"/>
      <c r="D825" s="310" t="s">
        <v>18</v>
      </c>
      <c r="E825" s="38" t="s">
        <v>7</v>
      </c>
      <c r="F825" s="92"/>
      <c r="G825" s="88" t="str">
        <f>CONCATENATE("Cable Scrap, Lying at ",B826,". Quantity in MT - ")</f>
        <v>Cable Scrap, Lying at OL Bhagta Bhai Ka. Quantity in MT - </v>
      </c>
      <c r="H825" s="339" t="str">
        <f ca="1">CONCATENATE(G825,G826,(INDIRECT(I826)),(INDIRECT(J826)),(INDIRECT(K826)),(INDIRECT(L826)),(INDIRECT(M826)),(INDIRECT(N826)),(INDIRECT(O826)),(INDIRECT(P826)),(INDIRECT(Q826)),(INDIRECT(R826)))</f>
        <v>Cable Scrap, Lying at OL Bhagta Bhai Ka. Quantity in MT - 4/core PVC Alumn. Cable scrap - 2.173, 2/core PVC Alumn. Cable scrap - 0.646, 3/ core XLPE Alu cable scrap - 0.711, ABC cable scrap (150 mm) - 0.402, </v>
      </c>
      <c r="I825" s="92" t="str">
        <f aca="true" ca="1" t="array" ref="I825">CELL("address",INDEX(G825:G848,MATCH(TRUE,ISBLANK(G825:G848),0)))</f>
        <v>$G$830</v>
      </c>
      <c r="J825" s="92">
        <f aca="true" t="array" ref="J825">MATCH(TRUE,ISBLANK(G825:G848),0)</f>
        <v>6</v>
      </c>
      <c r="K825" s="92">
        <f>J825-3</f>
        <v>3</v>
      </c>
      <c r="L825" s="92"/>
      <c r="M825" s="92"/>
      <c r="N825" s="92"/>
      <c r="O825" s="92"/>
      <c r="P825" s="92"/>
      <c r="Q825" s="92"/>
      <c r="R825" s="92"/>
    </row>
    <row r="826" spans="1:18" ht="15" customHeight="1">
      <c r="A826" s="340" t="s">
        <v>89</v>
      </c>
      <c r="B826" s="340" t="s">
        <v>96</v>
      </c>
      <c r="C826" s="340"/>
      <c r="D826" s="32" t="s">
        <v>87</v>
      </c>
      <c r="E826" s="316">
        <v>2.173</v>
      </c>
      <c r="F826" s="92">
        <v>1.948</v>
      </c>
      <c r="G826" s="87" t="str">
        <f>CONCATENATE(D826," - ",E826,", ")</f>
        <v>4/core PVC Alumn. Cable scrap - 2.173, </v>
      </c>
      <c r="H826" s="339"/>
      <c r="I826" s="92" t="str">
        <f ca="1">IF(J825&gt;=3,(MID(I825,2,1)&amp;MID(I825,4,4)-K825),CELL("address",Z826))</f>
        <v>G827</v>
      </c>
      <c r="J826" s="92" t="str">
        <f ca="1">IF(J825&gt;=4,(MID(I826,1,1)&amp;MID(I826,2,4)+1),CELL("address",AA826))</f>
        <v>G828</v>
      </c>
      <c r="K826" s="92" t="str">
        <f ca="1">IF(J825&gt;=5,(MID(J826,1,1)&amp;MID(J826,2,4)+1),CELL("address",AB826))</f>
        <v>G829</v>
      </c>
      <c r="L826" s="92" t="str">
        <f ca="1">IF(J825&gt;=6,(MID(K826,1,1)&amp;MID(K826,2,4)+1),CELL("address",AC826))</f>
        <v>G830</v>
      </c>
      <c r="M826" s="92" t="str">
        <f ca="1">IF(J825&gt;=7,(MID(L826,1,1)&amp;MID(L826,2,4)+1),CELL("address",AD826))</f>
        <v>$AD$826</v>
      </c>
      <c r="N826" s="92" t="str">
        <f ca="1">IF(J825&gt;=8,(MID(M826,1,1)&amp;MID(M826,2,4)+1),CELL("address",AE826))</f>
        <v>$AE$826</v>
      </c>
      <c r="O826" s="92" t="str">
        <f ca="1">IF(J825&gt;=9,(MID(N826,1,1)&amp;MID(N826,2,4)+1),CELL("address",AF826))</f>
        <v>$AF$826</v>
      </c>
      <c r="P826" s="92" t="str">
        <f ca="1">IF(J825&gt;=10,(MID(O826,1,1)&amp;MID(O826,2,4)+1),CELL("address",AG826))</f>
        <v>$AG$826</v>
      </c>
      <c r="Q826" s="92" t="str">
        <f ca="1">IF(J825&gt;=11,(MID(P826,1,1)&amp;MID(P826,2,4)+1),CELL("address",AH826))</f>
        <v>$AH$826</v>
      </c>
      <c r="R826" s="92" t="str">
        <f ca="1">IF(J825&gt;=12,(MID(Q826,1,1)&amp;MID(Q826,2,4)+1),CELL("address",AI826))</f>
        <v>$AI$826</v>
      </c>
    </row>
    <row r="827" spans="1:15" ht="15" customHeight="1">
      <c r="A827" s="340"/>
      <c r="B827" s="340"/>
      <c r="C827" s="340"/>
      <c r="D827" s="32" t="s">
        <v>86</v>
      </c>
      <c r="E827" s="304">
        <v>0.646</v>
      </c>
      <c r="F827" s="1">
        <v>0.595</v>
      </c>
      <c r="G827" s="87" t="str">
        <f>CONCATENATE(D827," - ",E827,", ")</f>
        <v>2/core PVC Alumn. Cable scrap - 0.646, </v>
      </c>
      <c r="H827" s="92"/>
      <c r="I827" s="92"/>
      <c r="J827" s="92"/>
      <c r="K827" s="92"/>
      <c r="L827" s="92"/>
      <c r="M827" s="92"/>
      <c r="N827" s="92"/>
      <c r="O827" s="92"/>
    </row>
    <row r="828" spans="1:8" ht="15" customHeight="1">
      <c r="A828" s="340"/>
      <c r="B828" s="340"/>
      <c r="C828" s="340"/>
      <c r="D828" s="32" t="s">
        <v>88</v>
      </c>
      <c r="E828" s="304">
        <v>0.711</v>
      </c>
      <c r="F828" s="1">
        <v>0.671</v>
      </c>
      <c r="G828" s="87" t="str">
        <f>CONCATENATE(D828," - ",E828,", ")</f>
        <v>3/ core XLPE Alu cable scrap - 0.711, </v>
      </c>
      <c r="H828" s="1"/>
    </row>
    <row r="829" spans="1:8" ht="15" customHeight="1">
      <c r="A829" s="340"/>
      <c r="B829" s="340"/>
      <c r="C829" s="340"/>
      <c r="D829" s="42" t="s">
        <v>233</v>
      </c>
      <c r="E829" s="71">
        <v>0.402</v>
      </c>
      <c r="G829" s="87" t="str">
        <f>CONCATENATE(D829," - ",E829,", ")</f>
        <v>ABC cable scrap (150 mm) - 0.402, </v>
      </c>
      <c r="H829" s="1"/>
    </row>
    <row r="830" spans="1:8" ht="15" customHeight="1">
      <c r="A830" s="37"/>
      <c r="B830" s="39"/>
      <c r="C830" s="40"/>
      <c r="D830" s="68"/>
      <c r="E830" s="71"/>
      <c r="H830" s="1"/>
    </row>
    <row r="831" spans="1:8" ht="15" customHeight="1">
      <c r="A831" s="38"/>
      <c r="B831" s="349"/>
      <c r="C831" s="350"/>
      <c r="D831" s="319"/>
      <c r="E831" s="49">
        <f>SUM(E833:E837)</f>
        <v>29.177</v>
      </c>
      <c r="H831" s="1"/>
    </row>
    <row r="832" spans="1:18" ht="15" customHeight="1">
      <c r="A832" s="38" t="s">
        <v>5</v>
      </c>
      <c r="B832" s="340" t="s">
        <v>17</v>
      </c>
      <c r="C832" s="340"/>
      <c r="D832" s="308" t="s">
        <v>18</v>
      </c>
      <c r="E832" s="38" t="s">
        <v>7</v>
      </c>
      <c r="G832" s="88" t="str">
        <f>CONCATENATE("Cable Scrap, Lying at ",B833,". Quantity in MT - ")</f>
        <v>Cable Scrap, Lying at CS Bathinda. Quantity in MT - </v>
      </c>
      <c r="H832" s="339" t="str">
        <f ca="1">CONCATENATE(G832,G833,(INDIRECT(I833)),(INDIRECT(J833)),(INDIRECT(K833)),(INDIRECT(L833)),(INDIRECT(M833)),(INDIRECT(N833)),(INDIRECT(O833)),(INDIRECT(P833)),(INDIRECT(Q833)),(INDIRECT(R833)))</f>
        <v>Cable Scrap, Lying at CS Bathinda. Quantity in MT - 2/core PVC Alumn. Cable scrap - 0.611, 4/core PVC Alumn. Cable scrap - 2.725, 1/ core XLPE Alu cable scrap - 0.202, 3/ core XLPE Alu cable scrap - 11.528, ABC cable scrap (70/95 mm) - 14.111, </v>
      </c>
      <c r="I832" s="92" t="str">
        <f aca="true" ca="1" t="array" ref="I832">CELL("address",INDEX(G832:G854,MATCH(TRUE,ISBLANK(G832:G854),0)))</f>
        <v>$G$838</v>
      </c>
      <c r="J832" s="92">
        <f aca="true" t="array" ref="J832">MATCH(TRUE,ISBLANK(G832:G854),0)</f>
        <v>7</v>
      </c>
      <c r="K832" s="92">
        <f>J832-3</f>
        <v>4</v>
      </c>
      <c r="L832" s="92"/>
      <c r="M832" s="92"/>
      <c r="N832" s="92"/>
      <c r="O832" s="92"/>
      <c r="P832" s="92"/>
      <c r="Q832" s="92"/>
      <c r="R832" s="92"/>
    </row>
    <row r="833" spans="1:18" ht="15" customHeight="1">
      <c r="A833" s="340" t="s">
        <v>90</v>
      </c>
      <c r="B833" s="340" t="s">
        <v>59</v>
      </c>
      <c r="C833" s="340"/>
      <c r="D833" s="32" t="s">
        <v>86</v>
      </c>
      <c r="E833" s="316">
        <v>0.611</v>
      </c>
      <c r="F833" s="92">
        <v>0.523</v>
      </c>
      <c r="G833" s="87" t="str">
        <f>CONCATENATE(D833," - ",E833,", ")</f>
        <v>2/core PVC Alumn. Cable scrap - 0.611, </v>
      </c>
      <c r="H833" s="339"/>
      <c r="I833" s="92" t="str">
        <f ca="1">IF(J832&gt;=3,(MID(I832,2,1)&amp;MID(I832,4,4)-K832),CELL("address",Z833))</f>
        <v>G834</v>
      </c>
      <c r="J833" s="92" t="str">
        <f ca="1">IF(J832&gt;=4,(MID(I833,1,1)&amp;MID(I833,2,4)+1),CELL("address",AA833))</f>
        <v>G835</v>
      </c>
      <c r="K833" s="92" t="str">
        <f ca="1">IF(J832&gt;=5,(MID(J833,1,1)&amp;MID(J833,2,4)+1),CELL("address",AB833))</f>
        <v>G836</v>
      </c>
      <c r="L833" s="92" t="str">
        <f ca="1">IF(J832&gt;=6,(MID(K833,1,1)&amp;MID(K833,2,4)+1),CELL("address",AC833))</f>
        <v>G837</v>
      </c>
      <c r="M833" s="92" t="str">
        <f ca="1">IF(J832&gt;=7,(MID(L833,1,1)&amp;MID(L833,2,4)+1),CELL("address",AD833))</f>
        <v>G838</v>
      </c>
      <c r="N833" s="92" t="str">
        <f ca="1">IF(J832&gt;=8,(MID(M833,1,1)&amp;MID(M833,2,4)+1),CELL("address",AE833))</f>
        <v>$AE$833</v>
      </c>
      <c r="O833" s="92" t="str">
        <f ca="1">IF(J832&gt;=9,(MID(N833,1,1)&amp;MID(N833,2,4)+1),CELL("address",AF833))</f>
        <v>$AF$833</v>
      </c>
      <c r="P833" s="92" t="str">
        <f ca="1">IF(J832&gt;=10,(MID(O833,1,1)&amp;MID(O833,2,4)+1),CELL("address",AG833))</f>
        <v>$AG$833</v>
      </c>
      <c r="Q833" s="92" t="str">
        <f ca="1">IF(J832&gt;=11,(MID(P833,1,1)&amp;MID(P833,2,4)+1),CELL("address",AH833))</f>
        <v>$AH$833</v>
      </c>
      <c r="R833" s="92" t="str">
        <f ca="1">IF(J832&gt;=12,(MID(Q833,1,1)&amp;MID(Q833,2,4)+1),CELL("address",AI833))</f>
        <v>$AI$833</v>
      </c>
    </row>
    <row r="834" spans="1:15" ht="15" customHeight="1">
      <c r="A834" s="340"/>
      <c r="B834" s="340"/>
      <c r="C834" s="340"/>
      <c r="D834" s="32" t="s">
        <v>87</v>
      </c>
      <c r="E834" s="316">
        <v>2.725</v>
      </c>
      <c r="F834" s="92">
        <v>2.341</v>
      </c>
      <c r="G834" s="87" t="str">
        <f>CONCATENATE(D834," - ",E834,", ")</f>
        <v>4/core PVC Alumn. Cable scrap - 2.725, </v>
      </c>
      <c r="H834" s="92"/>
      <c r="I834" s="92"/>
      <c r="J834" s="92"/>
      <c r="K834" s="92"/>
      <c r="L834" s="92"/>
      <c r="M834" s="92"/>
      <c r="N834" s="92"/>
      <c r="O834" s="92"/>
    </row>
    <row r="835" spans="1:15" ht="15" customHeight="1">
      <c r="A835" s="340"/>
      <c r="B835" s="340"/>
      <c r="C835" s="340"/>
      <c r="D835" s="32" t="s">
        <v>93</v>
      </c>
      <c r="E835" s="46">
        <v>0.202</v>
      </c>
      <c r="F835" s="1">
        <v>0.148</v>
      </c>
      <c r="G835" s="87" t="str">
        <f>CONCATENATE(D835," - ",E835,", ")</f>
        <v>1/ core XLPE Alu cable scrap - 0.202, </v>
      </c>
      <c r="H835" s="92"/>
      <c r="I835" s="92"/>
      <c r="J835" s="92"/>
      <c r="K835" s="92"/>
      <c r="L835" s="92"/>
      <c r="M835" s="92"/>
      <c r="N835" s="92"/>
      <c r="O835" s="92"/>
    </row>
    <row r="836" spans="1:8" ht="15" customHeight="1">
      <c r="A836" s="340"/>
      <c r="B836" s="340"/>
      <c r="C836" s="340"/>
      <c r="D836" s="32" t="s">
        <v>88</v>
      </c>
      <c r="E836" s="73">
        <v>11.528</v>
      </c>
      <c r="F836" s="1">
        <v>8.421</v>
      </c>
      <c r="G836" s="87" t="str">
        <f>CONCATENATE(D836," - ",E836,", ")</f>
        <v>3/ core XLPE Alu cable scrap - 11.528, </v>
      </c>
      <c r="H836" s="1"/>
    </row>
    <row r="837" spans="1:8" ht="15" customHeight="1">
      <c r="A837" s="340"/>
      <c r="B837" s="340"/>
      <c r="C837" s="340"/>
      <c r="D837" s="32" t="s">
        <v>161</v>
      </c>
      <c r="E837" s="73">
        <v>14.111</v>
      </c>
      <c r="F837" s="1">
        <v>6.246</v>
      </c>
      <c r="G837" s="87" t="str">
        <f>CONCATENATE(D837," - ",E837,", ")</f>
        <v>ABC cable scrap (70/95 mm) - 14.111, </v>
      </c>
      <c r="H837" s="1"/>
    </row>
    <row r="838" spans="1:8" ht="15" customHeight="1">
      <c r="A838" s="37"/>
      <c r="B838" s="39"/>
      <c r="C838" s="40"/>
      <c r="D838" s="72"/>
      <c r="E838" s="73"/>
      <c r="H838" s="1"/>
    </row>
    <row r="839" spans="1:8" ht="15" customHeight="1">
      <c r="A839" s="37"/>
      <c r="B839" s="317"/>
      <c r="C839" s="318"/>
      <c r="D839" s="320"/>
      <c r="E839" s="157">
        <f>SUM(E841:E846)</f>
        <v>8.494</v>
      </c>
      <c r="H839" s="1"/>
    </row>
    <row r="840" spans="1:18" ht="15" customHeight="1">
      <c r="A840" s="38" t="s">
        <v>5</v>
      </c>
      <c r="B840" s="331" t="s">
        <v>17</v>
      </c>
      <c r="C840" s="332"/>
      <c r="D840" s="310" t="s">
        <v>18</v>
      </c>
      <c r="E840" s="37" t="s">
        <v>7</v>
      </c>
      <c r="F840" s="92"/>
      <c r="G840" s="88" t="str">
        <f>CONCATENATE("Cable Scrap, Lying at ",B841,". Quantity in MT - ")</f>
        <v>Cable Scrap, Lying at OL Mansa. Quantity in MT - </v>
      </c>
      <c r="H840" s="339" t="str">
        <f ca="1">CONCATENATE(G840,G841,(INDIRECT(I841)),(INDIRECT(J841)),(INDIRECT(K841)),(INDIRECT(L841)),(INDIRECT(M841)),(INDIRECT(N841)),(INDIRECT(O841)),(INDIRECT(P841)),(INDIRECT(Q841)),(INDIRECT(R841)))</f>
        <v>Cable Scrap, Lying at OL Mansa. Quantity in MT - 2/core PVC Alumn. Cable scrap - 1.424, 4/core PVC Alumn. Cable scrap - 3.734, 3/ core XLPE Alu cable scrap - 2.746, ABC cable scrap (70/95 mm) - 0.24, 1/ core XLPE Alu cable scrap - 0.09, ABC cable scrap (150 mm) - 0.26, </v>
      </c>
      <c r="I840" s="92" t="str">
        <f aca="true" ca="1" t="array" ref="I840">CELL("address",INDEX(G840:G856,MATCH(TRUE,ISBLANK(G840:G856),0)))</f>
        <v>$G$847</v>
      </c>
      <c r="J840" s="92">
        <f aca="true" t="array" ref="J840">MATCH(TRUE,ISBLANK(G840:G856),0)</f>
        <v>8</v>
      </c>
      <c r="K840" s="92">
        <f>J840-3</f>
        <v>5</v>
      </c>
      <c r="L840" s="92"/>
      <c r="M840" s="92"/>
      <c r="N840" s="92"/>
      <c r="O840" s="92"/>
      <c r="P840" s="92"/>
      <c r="Q840" s="92"/>
      <c r="R840" s="92"/>
    </row>
    <row r="841" spans="1:18" ht="15" customHeight="1">
      <c r="A841" s="340" t="s">
        <v>92</v>
      </c>
      <c r="B841" s="340" t="s">
        <v>55</v>
      </c>
      <c r="C841" s="340"/>
      <c r="D841" s="32" t="s">
        <v>86</v>
      </c>
      <c r="E841" s="324">
        <v>1.424</v>
      </c>
      <c r="F841" s="92">
        <v>0.906</v>
      </c>
      <c r="G841" s="87" t="str">
        <f aca="true" t="shared" si="2" ref="G841:G846">CONCATENATE(D841," - ",E841,", ")</f>
        <v>2/core PVC Alumn. Cable scrap - 1.424, </v>
      </c>
      <c r="H841" s="339"/>
      <c r="I841" s="92" t="str">
        <f ca="1">IF(J840&gt;=3,(MID(I840,2,1)&amp;MID(I840,4,4)-K840),CELL("address",Z841))</f>
        <v>G842</v>
      </c>
      <c r="J841" s="92" t="str">
        <f ca="1">IF(J840&gt;=4,(MID(I841,1,1)&amp;MID(I841,2,4)+1),CELL("address",AA841))</f>
        <v>G843</v>
      </c>
      <c r="K841" s="92" t="str">
        <f ca="1">IF(J840&gt;=5,(MID(J841,1,1)&amp;MID(J841,2,4)+1),CELL("address",AB841))</f>
        <v>G844</v>
      </c>
      <c r="L841" s="92" t="str">
        <f ca="1">IF(J840&gt;=6,(MID(K841,1,1)&amp;MID(K841,2,4)+1),CELL("address",AC841))</f>
        <v>G845</v>
      </c>
      <c r="M841" s="92" t="str">
        <f ca="1">IF(J840&gt;=7,(MID(L841,1,1)&amp;MID(L841,2,4)+1),CELL("address",AD841))</f>
        <v>G846</v>
      </c>
      <c r="N841" s="92" t="str">
        <f ca="1">IF(J840&gt;=8,(MID(M841,1,1)&amp;MID(M841,2,4)+1),CELL("address",AE841))</f>
        <v>G847</v>
      </c>
      <c r="O841" s="92" t="str">
        <f ca="1">IF(J840&gt;=9,(MID(N841,1,1)&amp;MID(N841,2,4)+1),CELL("address",AF841))</f>
        <v>$AF$841</v>
      </c>
      <c r="P841" s="92" t="str">
        <f ca="1">IF(J840&gt;=10,(MID(O841,1,1)&amp;MID(O841,2,4)+1),CELL("address",AG841))</f>
        <v>$AG$841</v>
      </c>
      <c r="Q841" s="92" t="str">
        <f ca="1">IF(J840&gt;=11,(MID(P841,1,1)&amp;MID(P841,2,4)+1),CELL("address",AH841))</f>
        <v>$AH$841</v>
      </c>
      <c r="R841" s="92" t="str">
        <f ca="1">IF(J840&gt;=12,(MID(Q841,1,1)&amp;MID(Q841,2,4)+1),CELL("address",AI841))</f>
        <v>$AI$841</v>
      </c>
    </row>
    <row r="842" spans="1:15" ht="15" customHeight="1">
      <c r="A842" s="340"/>
      <c r="B842" s="340"/>
      <c r="C842" s="340"/>
      <c r="D842" s="32" t="s">
        <v>87</v>
      </c>
      <c r="E842" s="324">
        <v>3.734</v>
      </c>
      <c r="F842" s="1">
        <v>2.357</v>
      </c>
      <c r="G842" s="87" t="str">
        <f t="shared" si="2"/>
        <v>4/core PVC Alumn. Cable scrap - 3.734, </v>
      </c>
      <c r="H842" s="92"/>
      <c r="I842" s="92"/>
      <c r="J842" s="92"/>
      <c r="K842" s="92"/>
      <c r="L842" s="92"/>
      <c r="M842" s="92"/>
      <c r="N842" s="92"/>
      <c r="O842" s="92"/>
    </row>
    <row r="843" spans="1:8" ht="15" customHeight="1">
      <c r="A843" s="340"/>
      <c r="B843" s="340"/>
      <c r="C843" s="340"/>
      <c r="D843" s="32" t="s">
        <v>88</v>
      </c>
      <c r="E843" s="324">
        <v>2.746</v>
      </c>
      <c r="F843" s="1">
        <v>2.638</v>
      </c>
      <c r="G843" s="87" t="str">
        <f t="shared" si="2"/>
        <v>3/ core XLPE Alu cable scrap - 2.746, </v>
      </c>
      <c r="H843" s="1"/>
    </row>
    <row r="844" spans="1:8" ht="15" customHeight="1">
      <c r="A844" s="340"/>
      <c r="B844" s="340"/>
      <c r="C844" s="340"/>
      <c r="D844" s="32" t="s">
        <v>161</v>
      </c>
      <c r="E844" s="305">
        <v>0.24</v>
      </c>
      <c r="F844" s="1">
        <v>0.09</v>
      </c>
      <c r="G844" s="87" t="str">
        <f t="shared" si="2"/>
        <v>ABC cable scrap (70/95 mm) - 0.24, </v>
      </c>
      <c r="H844" s="1"/>
    </row>
    <row r="845" spans="1:8" ht="15" customHeight="1">
      <c r="A845" s="340"/>
      <c r="B845" s="340"/>
      <c r="C845" s="340"/>
      <c r="D845" s="32" t="s">
        <v>93</v>
      </c>
      <c r="E845" s="305">
        <v>0.09</v>
      </c>
      <c r="F845" s="1" t="s">
        <v>723</v>
      </c>
      <c r="G845" s="87" t="str">
        <f t="shared" si="2"/>
        <v>1/ core XLPE Alu cable scrap - 0.09, </v>
      </c>
      <c r="H845" s="1"/>
    </row>
    <row r="846" spans="1:8" ht="15" customHeight="1">
      <c r="A846" s="340"/>
      <c r="B846" s="340"/>
      <c r="C846" s="340"/>
      <c r="D846" s="32" t="s">
        <v>233</v>
      </c>
      <c r="E846" s="305">
        <v>0.26</v>
      </c>
      <c r="F846" s="1" t="s">
        <v>723</v>
      </c>
      <c r="G846" s="87" t="str">
        <f t="shared" si="2"/>
        <v>ABC cable scrap (150 mm) - 0.26, </v>
      </c>
      <c r="H846" s="1"/>
    </row>
    <row r="847" spans="1:8" ht="15" customHeight="1">
      <c r="A847" s="37"/>
      <c r="B847" s="39"/>
      <c r="C847" s="40"/>
      <c r="D847" s="72"/>
      <c r="E847" s="158"/>
      <c r="H847" s="1"/>
    </row>
    <row r="848" spans="1:8" ht="15" customHeight="1">
      <c r="A848" s="37"/>
      <c r="B848" s="317"/>
      <c r="C848" s="318"/>
      <c r="D848" s="320"/>
      <c r="E848" s="157">
        <f>SUM(E850:E853)</f>
        <v>14.05</v>
      </c>
      <c r="H848" s="1"/>
    </row>
    <row r="849" spans="1:18" ht="15" customHeight="1">
      <c r="A849" s="38" t="s">
        <v>5</v>
      </c>
      <c r="B849" s="331" t="s">
        <v>17</v>
      </c>
      <c r="C849" s="332"/>
      <c r="D849" s="310" t="s">
        <v>18</v>
      </c>
      <c r="E849" s="37" t="s">
        <v>7</v>
      </c>
      <c r="F849" s="92"/>
      <c r="G849" s="88" t="str">
        <f>CONCATENATE("Cable Scrap, Lying at ",B850,". Quantity in MT - ")</f>
        <v>Cable Scrap, Lying at CS Kotkapura. Quantity in MT - </v>
      </c>
      <c r="H849" s="339" t="str">
        <f ca="1">CONCATENATE(G849,G850,(INDIRECT(I850)),(INDIRECT(J850)),(INDIRECT(K850)),(INDIRECT(L850)),(INDIRECT(M850)),(INDIRECT(N850)),(INDIRECT(O850)),(INDIRECT(P850)),(INDIRECT(Q850)),(INDIRECT(R850)))</f>
        <v>Cable Scrap, Lying at CS Kotkapura. Quantity in MT - 2/core PVC Alumn. Cable scrap - 1.978, 4/core PVC Alumn. Cable scrap - 3.555, 3/ core XLPE Alu cable scrap - 8.389, 1/ core XLPE Alu cable scrap - 0.128, </v>
      </c>
      <c r="I849" s="92" t="str">
        <f aca="true" ca="1" t="array" ref="I849">CELL("address",INDEX(G849:G863,MATCH(TRUE,ISBLANK(G849:G863),0)))</f>
        <v>$G$854</v>
      </c>
      <c r="J849" s="92">
        <f aca="true" t="array" ref="J849">MATCH(TRUE,ISBLANK(G849:G863),0)</f>
        <v>6</v>
      </c>
      <c r="K849" s="92">
        <f>J849-3</f>
        <v>3</v>
      </c>
      <c r="L849" s="92"/>
      <c r="M849" s="92"/>
      <c r="N849" s="92"/>
      <c r="O849" s="92"/>
      <c r="P849" s="92"/>
      <c r="Q849" s="92"/>
      <c r="R849" s="92"/>
    </row>
    <row r="850" spans="1:18" ht="15" customHeight="1">
      <c r="A850" s="340" t="s">
        <v>180</v>
      </c>
      <c r="B850" s="340" t="s">
        <v>43</v>
      </c>
      <c r="C850" s="340"/>
      <c r="D850" s="32" t="s">
        <v>86</v>
      </c>
      <c r="E850" s="324">
        <v>1.978</v>
      </c>
      <c r="F850" s="92">
        <v>1.806</v>
      </c>
      <c r="G850" s="87" t="str">
        <f>CONCATENATE(D850," - ",E850,", ")</f>
        <v>2/core PVC Alumn. Cable scrap - 1.978, </v>
      </c>
      <c r="H850" s="339"/>
      <c r="I850" s="92" t="str">
        <f ca="1">IF(J849&gt;=3,(MID(I849,2,1)&amp;MID(I849,4,4)-K849),CELL("address",Z850))</f>
        <v>G851</v>
      </c>
      <c r="J850" s="92" t="str">
        <f ca="1">IF(J849&gt;=4,(MID(I850,1,1)&amp;MID(I850,2,4)+1),CELL("address",AA850))</f>
        <v>G852</v>
      </c>
      <c r="K850" s="92" t="str">
        <f ca="1">IF(J849&gt;=5,(MID(J850,1,1)&amp;MID(J850,2,4)+1),CELL("address",AB850))</f>
        <v>G853</v>
      </c>
      <c r="L850" s="92" t="str">
        <f ca="1">IF(J849&gt;=6,(MID(K850,1,1)&amp;MID(K850,2,4)+1),CELL("address",AC850))</f>
        <v>G854</v>
      </c>
      <c r="M850" s="92" t="str">
        <f ca="1">IF(J849&gt;=7,(MID(L850,1,1)&amp;MID(L850,2,4)+1),CELL("address",AD850))</f>
        <v>$AD$850</v>
      </c>
      <c r="N850" s="92" t="str">
        <f ca="1">IF(J849&gt;=8,(MID(M850,1,1)&amp;MID(M850,2,4)+1),CELL("address",AE850))</f>
        <v>$AE$850</v>
      </c>
      <c r="O850" s="92" t="str">
        <f ca="1">IF(J849&gt;=9,(MID(N850,1,1)&amp;MID(N850,2,4)+1),CELL("address",AF850))</f>
        <v>$AF$850</v>
      </c>
      <c r="P850" s="92" t="str">
        <f ca="1">IF(J849&gt;=10,(MID(O850,1,1)&amp;MID(O850,2,4)+1),CELL("address",AG850))</f>
        <v>$AG$850</v>
      </c>
      <c r="Q850" s="92" t="str">
        <f ca="1">IF(J849&gt;=11,(MID(P850,1,1)&amp;MID(P850,2,4)+1),CELL("address",AH850))</f>
        <v>$AH$850</v>
      </c>
      <c r="R850" s="92" t="str">
        <f ca="1">IF(J849&gt;=12,(MID(Q850,1,1)&amp;MID(Q850,2,4)+1),CELL("address",AI850))</f>
        <v>$AI$850</v>
      </c>
    </row>
    <row r="851" spans="1:15" ht="15" customHeight="1">
      <c r="A851" s="340"/>
      <c r="B851" s="340"/>
      <c r="C851" s="340"/>
      <c r="D851" s="32" t="s">
        <v>87</v>
      </c>
      <c r="E851" s="324">
        <v>3.555</v>
      </c>
      <c r="F851" s="1">
        <v>3.196</v>
      </c>
      <c r="G851" s="87" t="str">
        <f>CONCATENATE(D851," - ",E851,", ")</f>
        <v>4/core PVC Alumn. Cable scrap - 3.555, </v>
      </c>
      <c r="H851" s="92"/>
      <c r="I851" s="92"/>
      <c r="J851" s="92"/>
      <c r="K851" s="92"/>
      <c r="L851" s="92"/>
      <c r="M851" s="92"/>
      <c r="N851" s="92"/>
      <c r="O851" s="92"/>
    </row>
    <row r="852" spans="1:8" ht="15" customHeight="1">
      <c r="A852" s="340"/>
      <c r="B852" s="340"/>
      <c r="C852" s="340"/>
      <c r="D852" s="42" t="s">
        <v>88</v>
      </c>
      <c r="E852" s="111">
        <v>8.389</v>
      </c>
      <c r="G852" s="87" t="str">
        <f>CONCATENATE(D852," - ",E852,", ")</f>
        <v>3/ core XLPE Alu cable scrap - 8.389, </v>
      </c>
      <c r="H852" s="1"/>
    </row>
    <row r="853" spans="1:8" ht="15" customHeight="1">
      <c r="A853" s="340"/>
      <c r="B853" s="340"/>
      <c r="C853" s="340"/>
      <c r="D853" s="32" t="s">
        <v>93</v>
      </c>
      <c r="E853" s="145">
        <v>0.128</v>
      </c>
      <c r="F853" s="1">
        <v>0.081</v>
      </c>
      <c r="G853" s="87" t="str">
        <f>CONCATENATE(D853," - ",E853,", ")</f>
        <v>1/ core XLPE Alu cable scrap - 0.128, </v>
      </c>
      <c r="H853" s="1"/>
    </row>
    <row r="854" spans="1:8" ht="15" customHeight="1">
      <c r="A854" s="37"/>
      <c r="B854" s="39"/>
      <c r="C854" s="40"/>
      <c r="D854" s="32"/>
      <c r="E854" s="145"/>
      <c r="H854" s="1"/>
    </row>
    <row r="855" spans="1:8" ht="15" customHeight="1">
      <c r="A855" s="37"/>
      <c r="B855" s="45"/>
      <c r="C855" s="311"/>
      <c r="D855" s="319"/>
      <c r="E855" s="159">
        <f>SUM(E857:E862)</f>
        <v>5.760999999999999</v>
      </c>
      <c r="H855" s="1"/>
    </row>
    <row r="856" spans="1:18" ht="15" customHeight="1">
      <c r="A856" s="38" t="s">
        <v>5</v>
      </c>
      <c r="B856" s="331" t="s">
        <v>17</v>
      </c>
      <c r="C856" s="332"/>
      <c r="D856" s="310" t="s">
        <v>18</v>
      </c>
      <c r="E856" s="37" t="s">
        <v>7</v>
      </c>
      <c r="G856" s="88" t="str">
        <f>CONCATENATE("Cable Scrap, Lying at ",B857,". Quantity in MT - ")</f>
        <v>Cable Scrap, Lying at OL Ropar. Quantity in MT - </v>
      </c>
      <c r="H856" s="339" t="str">
        <f ca="1">CONCATENATE(G856,G857,(INDIRECT(I857)),(INDIRECT(J857)),(INDIRECT(K857)),(INDIRECT(L857)),(INDIRECT(M857)),(INDIRECT(N857)),(INDIRECT(O857)),(INDIRECT(P857)),(INDIRECT(Q857)),(INDIRECT(R857)))</f>
        <v>Cable Scrap, Lying at OL Ropar. Quantity in MT - 2/core PVC Alumn. Cable scrap - 1.217, 4/core PVC Alumn. Cable scrap - 1.161, 3/ core XLPE Alu cable scrap - 2.441, 1/core PVC Alumn. Cable scrap - 0.116, Alu.  seals scrap with lash wire - 0.068, 1/ core XLPE Alu cable scrap - 0.758, </v>
      </c>
      <c r="I856" s="92" t="str">
        <f aca="true" ca="1" t="array" ref="I856">CELL("address",INDEX(G856:G876,MATCH(TRUE,ISBLANK(G856:G876),0)))</f>
        <v>$G$863</v>
      </c>
      <c r="J856" s="92">
        <f aca="true" t="array" ref="J856">MATCH(TRUE,ISBLANK(G856:G876),0)</f>
        <v>8</v>
      </c>
      <c r="K856" s="92">
        <f>J856-3</f>
        <v>5</v>
      </c>
      <c r="L856" s="92"/>
      <c r="M856" s="92"/>
      <c r="N856" s="92"/>
      <c r="O856" s="92"/>
      <c r="P856" s="92"/>
      <c r="Q856" s="92"/>
      <c r="R856" s="92"/>
    </row>
    <row r="857" spans="1:18" ht="15" customHeight="1">
      <c r="A857" s="340" t="s">
        <v>182</v>
      </c>
      <c r="B857" s="340" t="s">
        <v>94</v>
      </c>
      <c r="C857" s="340"/>
      <c r="D857" s="32" t="s">
        <v>86</v>
      </c>
      <c r="E857" s="145">
        <v>1.217</v>
      </c>
      <c r="F857" s="92">
        <v>0.815</v>
      </c>
      <c r="G857" s="87" t="str">
        <f aca="true" t="shared" si="3" ref="G857:G862">CONCATENATE(D857," - ",E857,", ")</f>
        <v>2/core PVC Alumn. Cable scrap - 1.217, </v>
      </c>
      <c r="H857" s="339"/>
      <c r="I857" s="92" t="str">
        <f ca="1">IF(J856&gt;=3,(MID(I856,2,1)&amp;MID(I856,4,4)-K856),CELL("address",Z857))</f>
        <v>G858</v>
      </c>
      <c r="J857" s="92" t="str">
        <f ca="1">IF(J856&gt;=4,(MID(I857,1,1)&amp;MID(I857,2,4)+1),CELL("address",AA857))</f>
        <v>G859</v>
      </c>
      <c r="K857" s="92" t="str">
        <f ca="1">IF(J856&gt;=5,(MID(J857,1,1)&amp;MID(J857,2,4)+1),CELL("address",AB857))</f>
        <v>G860</v>
      </c>
      <c r="L857" s="92" t="str">
        <f ca="1">IF(J856&gt;=6,(MID(K857,1,1)&amp;MID(K857,2,4)+1),CELL("address",AC857))</f>
        <v>G861</v>
      </c>
      <c r="M857" s="92" t="str">
        <f ca="1">IF(J856&gt;=7,(MID(L857,1,1)&amp;MID(L857,2,4)+1),CELL("address",AD857))</f>
        <v>G862</v>
      </c>
      <c r="N857" s="92" t="str">
        <f ca="1">IF(J856&gt;=8,(MID(M857,1,1)&amp;MID(M857,2,4)+1),CELL("address",AE857))</f>
        <v>G863</v>
      </c>
      <c r="O857" s="92" t="str">
        <f ca="1">IF(J856&gt;=9,(MID(N857,1,1)&amp;MID(N857,2,4)+1),CELL("address",AF857))</f>
        <v>$AF$857</v>
      </c>
      <c r="P857" s="92" t="str">
        <f ca="1">IF(J856&gt;=10,(MID(O857,1,1)&amp;MID(O857,2,4)+1),CELL("address",AG857))</f>
        <v>$AG$857</v>
      </c>
      <c r="Q857" s="92" t="str">
        <f ca="1">IF(J856&gt;=11,(MID(P857,1,1)&amp;MID(P857,2,4)+1),CELL("address",AH857))</f>
        <v>$AH$857</v>
      </c>
      <c r="R857" s="92" t="str">
        <f ca="1">IF(J856&gt;=12,(MID(Q857,1,1)&amp;MID(Q857,2,4)+1),CELL("address",AI857))</f>
        <v>$AI$857</v>
      </c>
    </row>
    <row r="858" spans="1:15" ht="15" customHeight="1">
      <c r="A858" s="340"/>
      <c r="B858" s="340"/>
      <c r="C858" s="340"/>
      <c r="D858" s="32" t="s">
        <v>87</v>
      </c>
      <c r="E858" s="145">
        <v>1.161</v>
      </c>
      <c r="F858" s="92">
        <v>0.924</v>
      </c>
      <c r="G858" s="87" t="str">
        <f t="shared" si="3"/>
        <v>4/core PVC Alumn. Cable scrap - 1.161, </v>
      </c>
      <c r="H858" s="92"/>
      <c r="I858" s="92"/>
      <c r="J858" s="92"/>
      <c r="K858" s="92"/>
      <c r="L858" s="92"/>
      <c r="M858" s="92"/>
      <c r="N858" s="92"/>
      <c r="O858" s="92"/>
    </row>
    <row r="859" spans="1:15" ht="15" customHeight="1">
      <c r="A859" s="340"/>
      <c r="B859" s="340"/>
      <c r="C859" s="340"/>
      <c r="D859" s="32" t="s">
        <v>88</v>
      </c>
      <c r="E859" s="145">
        <v>2.441</v>
      </c>
      <c r="F859" s="1">
        <v>2.231</v>
      </c>
      <c r="G859" s="87" t="str">
        <f t="shared" si="3"/>
        <v>3/ core XLPE Alu cable scrap - 2.441, </v>
      </c>
      <c r="H859" s="92"/>
      <c r="I859" s="92"/>
      <c r="J859" s="92"/>
      <c r="K859" s="92"/>
      <c r="L859" s="92"/>
      <c r="M859" s="92"/>
      <c r="N859" s="92"/>
      <c r="O859" s="92"/>
    </row>
    <row r="860" spans="1:8" ht="15" customHeight="1">
      <c r="A860" s="340"/>
      <c r="B860" s="340"/>
      <c r="C860" s="340"/>
      <c r="D860" s="32" t="s">
        <v>164</v>
      </c>
      <c r="E860" s="145">
        <v>0.116</v>
      </c>
      <c r="F860" s="1">
        <v>0.109</v>
      </c>
      <c r="G860" s="87" t="str">
        <f t="shared" si="3"/>
        <v>1/core PVC Alumn. Cable scrap - 0.116, </v>
      </c>
      <c r="H860" s="1"/>
    </row>
    <row r="861" spans="1:8" ht="15" customHeight="1">
      <c r="A861" s="340"/>
      <c r="B861" s="340"/>
      <c r="C861" s="340"/>
      <c r="D861" s="42" t="s">
        <v>297</v>
      </c>
      <c r="E861" s="111">
        <v>0.068</v>
      </c>
      <c r="G861" s="87" t="str">
        <f t="shared" si="3"/>
        <v>Alu.  seals scrap with lash wire - 0.068, </v>
      </c>
      <c r="H861" s="1"/>
    </row>
    <row r="862" spans="1:8" ht="15" customHeight="1">
      <c r="A862" s="340"/>
      <c r="B862" s="340"/>
      <c r="C862" s="340"/>
      <c r="D862" s="32" t="s">
        <v>93</v>
      </c>
      <c r="E862" s="145">
        <v>0.758</v>
      </c>
      <c r="F862" s="1">
        <v>0.75</v>
      </c>
      <c r="G862" s="87" t="str">
        <f t="shared" si="3"/>
        <v>1/ core XLPE Alu cable scrap - 0.758, </v>
      </c>
      <c r="H862" s="1"/>
    </row>
    <row r="863" spans="1:8" ht="15" customHeight="1">
      <c r="A863" s="37"/>
      <c r="B863" s="39"/>
      <c r="C863" s="40"/>
      <c r="D863" s="32"/>
      <c r="E863" s="145"/>
      <c r="H863" s="1"/>
    </row>
    <row r="864" spans="1:8" ht="15" customHeight="1">
      <c r="A864" s="37"/>
      <c r="B864" s="45"/>
      <c r="C864" s="311"/>
      <c r="D864" s="319"/>
      <c r="E864" s="159">
        <f>SUM(E866:E868)</f>
        <v>9.023</v>
      </c>
      <c r="F864" s="92"/>
      <c r="H864" s="1"/>
    </row>
    <row r="865" spans="1:18" ht="15" customHeight="1">
      <c r="A865" s="38" t="s">
        <v>5</v>
      </c>
      <c r="B865" s="331" t="s">
        <v>17</v>
      </c>
      <c r="C865" s="332"/>
      <c r="D865" s="310" t="s">
        <v>18</v>
      </c>
      <c r="E865" s="37" t="s">
        <v>7</v>
      </c>
      <c r="F865" s="92"/>
      <c r="G865" s="88" t="str">
        <f>CONCATENATE("Cable Scrap, Lying at ",B866,". Quantity in MT - ")</f>
        <v>Cable Scrap, Lying at CS Malout. Quantity in MT - </v>
      </c>
      <c r="H865" s="339" t="str">
        <f ca="1">CONCATENATE(G865,G866,(INDIRECT(I866)),(INDIRECT(J866)),(INDIRECT(K866)),(INDIRECT(L866)),(INDIRECT(M866)),(INDIRECT(N866)),(INDIRECT(O866)),(INDIRECT(P866)),(INDIRECT(Q866)),(INDIRECT(R866)))</f>
        <v>Cable Scrap, Lying at CS Malout. Quantity in MT - 2/core PVC Alumn. Cable scrap - 1.698, 4/core PVC Alumn. Cable scrap - 2.306, 3/ core XLPE Alu cable scrap - 5.019, </v>
      </c>
      <c r="I865" s="92" t="str">
        <f aca="true" ca="1" t="array" ref="I865">CELL("address",INDEX(G865:G878,MATCH(TRUE,ISBLANK(G865:G878),0)))</f>
        <v>$G$869</v>
      </c>
      <c r="J865" s="92">
        <f aca="true" t="array" ref="J865">MATCH(TRUE,ISBLANK(G865:G878),0)</f>
        <v>5</v>
      </c>
      <c r="K865" s="92">
        <f>J865-3</f>
        <v>2</v>
      </c>
      <c r="L865" s="92"/>
      <c r="M865" s="92"/>
      <c r="N865" s="92"/>
      <c r="O865" s="92"/>
      <c r="P865" s="92"/>
      <c r="Q865" s="92"/>
      <c r="R865" s="92"/>
    </row>
    <row r="866" spans="1:18" ht="15" customHeight="1">
      <c r="A866" s="340" t="s">
        <v>160</v>
      </c>
      <c r="B866" s="340" t="s">
        <v>91</v>
      </c>
      <c r="C866" s="340"/>
      <c r="D866" s="32" t="s">
        <v>86</v>
      </c>
      <c r="E866" s="145">
        <v>1.698</v>
      </c>
      <c r="F866" s="1">
        <v>1.64</v>
      </c>
      <c r="G866" s="87" t="str">
        <f>CONCATENATE(D866," - ",E866,", ")</f>
        <v>2/core PVC Alumn. Cable scrap - 1.698, </v>
      </c>
      <c r="H866" s="339"/>
      <c r="I866" s="92" t="str">
        <f ca="1">IF(J865&gt;=3,(MID(I865,2,1)&amp;MID(I865,4,4)-K865),CELL("address",Z866))</f>
        <v>G867</v>
      </c>
      <c r="J866" s="92" t="str">
        <f ca="1">IF(J865&gt;=4,(MID(I866,1,1)&amp;MID(I866,2,4)+1),CELL("address",AA866))</f>
        <v>G868</v>
      </c>
      <c r="K866" s="92" t="str">
        <f ca="1">IF(J865&gt;=5,(MID(J866,1,1)&amp;MID(J866,2,4)+1),CELL("address",AB866))</f>
        <v>G869</v>
      </c>
      <c r="L866" s="92" t="str">
        <f ca="1">IF(J865&gt;=6,(MID(K866,1,1)&amp;MID(K866,2,4)+1),CELL("address",AC866))</f>
        <v>$AC$866</v>
      </c>
      <c r="M866" s="92" t="str">
        <f ca="1">IF(J865&gt;=7,(MID(L866,1,1)&amp;MID(L866,2,4)+1),CELL("address",AD866))</f>
        <v>$AD$866</v>
      </c>
      <c r="N866" s="92" t="str">
        <f ca="1">IF(J865&gt;=8,(MID(M866,1,1)&amp;MID(M866,2,4)+1),CELL("address",AE866))</f>
        <v>$AE$866</v>
      </c>
      <c r="O866" s="92" t="str">
        <f ca="1">IF(J865&gt;=9,(MID(N866,1,1)&amp;MID(N866,2,4)+1),CELL("address",AF866))</f>
        <v>$AF$866</v>
      </c>
      <c r="P866" s="92" t="str">
        <f ca="1">IF(J865&gt;=10,(MID(O866,1,1)&amp;MID(O866,2,4)+1),CELL("address",AG866))</f>
        <v>$AG$866</v>
      </c>
      <c r="Q866" s="92" t="str">
        <f ca="1">IF(J865&gt;=11,(MID(P866,1,1)&amp;MID(P866,2,4)+1),CELL("address",AH866))</f>
        <v>$AH$866</v>
      </c>
      <c r="R866" s="92" t="str">
        <f ca="1">IF(J865&gt;=12,(MID(Q866,1,1)&amp;MID(Q866,2,4)+1),CELL("address",AI866))</f>
        <v>$AI$866</v>
      </c>
    </row>
    <row r="867" spans="1:15" ht="15" customHeight="1">
      <c r="A867" s="340"/>
      <c r="B867" s="340"/>
      <c r="C867" s="340"/>
      <c r="D867" s="32" t="s">
        <v>87</v>
      </c>
      <c r="E867" s="145">
        <v>2.306</v>
      </c>
      <c r="F867" s="1">
        <v>2.256</v>
      </c>
      <c r="G867" s="87" t="str">
        <f>CONCATENATE(D867," - ",E867,", ")</f>
        <v>4/core PVC Alumn. Cable scrap - 2.306, </v>
      </c>
      <c r="H867" s="1"/>
      <c r="I867" s="92"/>
      <c r="J867" s="92"/>
      <c r="K867" s="92"/>
      <c r="L867" s="92"/>
      <c r="M867" s="92"/>
      <c r="N867" s="92"/>
      <c r="O867" s="92"/>
    </row>
    <row r="868" spans="1:8" ht="15" customHeight="1">
      <c r="A868" s="340"/>
      <c r="B868" s="340"/>
      <c r="C868" s="340"/>
      <c r="D868" s="42" t="s">
        <v>88</v>
      </c>
      <c r="E868" s="111">
        <v>5.019</v>
      </c>
      <c r="G868" s="87" t="str">
        <f>CONCATENATE(D868," - ",E868,", ")</f>
        <v>3/ core XLPE Alu cable scrap - 5.019, </v>
      </c>
      <c r="H868" s="1"/>
    </row>
    <row r="869" spans="1:8" ht="15" customHeight="1">
      <c r="A869" s="37"/>
      <c r="B869" s="39"/>
      <c r="C869" s="40"/>
      <c r="D869" s="42"/>
      <c r="E869" s="111"/>
      <c r="H869" s="1"/>
    </row>
    <row r="870" spans="1:8" ht="15" customHeight="1">
      <c r="A870" s="37"/>
      <c r="B870" s="45"/>
      <c r="C870" s="311"/>
      <c r="D870" s="319"/>
      <c r="E870" s="159">
        <f>SUM(E872:E875)</f>
        <v>6.9799999999999995</v>
      </c>
      <c r="H870" s="1"/>
    </row>
    <row r="871" spans="1:18" ht="15" customHeight="1">
      <c r="A871" s="38" t="s">
        <v>5</v>
      </c>
      <c r="B871" s="331" t="s">
        <v>17</v>
      </c>
      <c r="C871" s="332"/>
      <c r="D871" s="310" t="s">
        <v>18</v>
      </c>
      <c r="E871" s="37" t="s">
        <v>7</v>
      </c>
      <c r="F871" s="92"/>
      <c r="G871" s="88" t="str">
        <f>CONCATENATE("Cable Scrap, Lying at ",B872,". Quantity in MT - ")</f>
        <v>Cable Scrap, Lying at OL Nabha. Quantity in MT - </v>
      </c>
      <c r="H871" s="339" t="str">
        <f ca="1">CONCATENATE(G871,G872,(INDIRECT(I872)),(INDIRECT(J872)),(INDIRECT(K872)),(INDIRECT(L872)),(INDIRECT(M872)),(INDIRECT(N872)),(INDIRECT(O872)),(INDIRECT(P872)),(INDIRECT(Q872)),(INDIRECT(R872)))</f>
        <v>Cable Scrap, Lying at OL Nabha. Quantity in MT - 2/core PVC Alumn. Cable scrap - 2.51, 4/core PVC Alumn. Cable scrap - 1.571, 3/ core XLPE Alu cable scrap - 2.859, ABC cable scrap (70/95 mm) - 0.04, </v>
      </c>
      <c r="I871" s="92" t="str">
        <f aca="true" ca="1" t="array" ref="I871">CELL("address",INDEX(G871:G883,MATCH(TRUE,ISBLANK(G871:G883),0)))</f>
        <v>$G$876</v>
      </c>
      <c r="J871" s="92">
        <f aca="true" t="array" ref="J871">MATCH(TRUE,ISBLANK(G871:G883),0)</f>
        <v>6</v>
      </c>
      <c r="K871" s="92">
        <f>J871-3</f>
        <v>3</v>
      </c>
      <c r="L871" s="92"/>
      <c r="M871" s="92"/>
      <c r="N871" s="92"/>
      <c r="O871" s="92"/>
      <c r="P871" s="92"/>
      <c r="Q871" s="92"/>
      <c r="R871" s="92"/>
    </row>
    <row r="872" spans="1:18" ht="15" customHeight="1">
      <c r="A872" s="340" t="s">
        <v>162</v>
      </c>
      <c r="B872" s="340" t="s">
        <v>100</v>
      </c>
      <c r="C872" s="340"/>
      <c r="D872" s="32" t="s">
        <v>86</v>
      </c>
      <c r="E872" s="145">
        <v>2.51</v>
      </c>
      <c r="F872" s="92">
        <v>2.362</v>
      </c>
      <c r="G872" s="87" t="str">
        <f>CONCATENATE(D872," - ",E872,", ")</f>
        <v>2/core PVC Alumn. Cable scrap - 2.51, </v>
      </c>
      <c r="H872" s="339"/>
      <c r="I872" s="92" t="str">
        <f ca="1">IF(J871&gt;=3,(MID(I871,2,1)&amp;MID(I871,4,4)-K871),CELL("address",Z872))</f>
        <v>G873</v>
      </c>
      <c r="J872" s="92" t="str">
        <f ca="1">IF(J871&gt;=4,(MID(I872,1,1)&amp;MID(I872,2,4)+1),CELL("address",AA872))</f>
        <v>G874</v>
      </c>
      <c r="K872" s="92" t="str">
        <f ca="1">IF(J871&gt;=5,(MID(J872,1,1)&amp;MID(J872,2,4)+1),CELL("address",AB872))</f>
        <v>G875</v>
      </c>
      <c r="L872" s="92" t="str">
        <f ca="1">IF(J871&gt;=6,(MID(K872,1,1)&amp;MID(K872,2,4)+1),CELL("address",AC872))</f>
        <v>G876</v>
      </c>
      <c r="M872" s="92" t="str">
        <f ca="1">IF(J871&gt;=7,(MID(L872,1,1)&amp;MID(L872,2,4)+1),CELL("address",AD872))</f>
        <v>$AD$872</v>
      </c>
      <c r="N872" s="92" t="str">
        <f ca="1">IF(J871&gt;=8,(MID(M872,1,1)&amp;MID(M872,2,4)+1),CELL("address",AE872))</f>
        <v>$AE$872</v>
      </c>
      <c r="O872" s="92" t="str">
        <f ca="1">IF(J871&gt;=9,(MID(N872,1,1)&amp;MID(N872,2,4)+1),CELL("address",AF872))</f>
        <v>$AF$872</v>
      </c>
      <c r="P872" s="92" t="str">
        <f ca="1">IF(J871&gt;=10,(MID(O872,1,1)&amp;MID(O872,2,4)+1),CELL("address",AG872))</f>
        <v>$AG$872</v>
      </c>
      <c r="Q872" s="92" t="str">
        <f ca="1">IF(J871&gt;=11,(MID(P872,1,1)&amp;MID(P872,2,4)+1),CELL("address",AH872))</f>
        <v>$AH$872</v>
      </c>
      <c r="R872" s="92" t="str">
        <f ca="1">IF(J871&gt;=12,(MID(Q872,1,1)&amp;MID(Q872,2,4)+1),CELL("address",AI872))</f>
        <v>$AI$872</v>
      </c>
    </row>
    <row r="873" spans="1:15" ht="15" customHeight="1">
      <c r="A873" s="340"/>
      <c r="B873" s="340"/>
      <c r="C873" s="340"/>
      <c r="D873" s="32" t="s">
        <v>87</v>
      </c>
      <c r="E873" s="145">
        <v>1.571</v>
      </c>
      <c r="F873" s="1">
        <v>1.342</v>
      </c>
      <c r="G873" s="87" t="str">
        <f>CONCATENATE(D873," - ",E873,", ")</f>
        <v>4/core PVC Alumn. Cable scrap - 1.571, </v>
      </c>
      <c r="H873" s="92"/>
      <c r="I873" s="92"/>
      <c r="J873" s="92"/>
      <c r="K873" s="92"/>
      <c r="L873" s="92"/>
      <c r="M873" s="92"/>
      <c r="N873" s="92"/>
      <c r="O873" s="92"/>
    </row>
    <row r="874" spans="1:8" ht="15" customHeight="1">
      <c r="A874" s="340"/>
      <c r="B874" s="340"/>
      <c r="C874" s="340"/>
      <c r="D874" s="32" t="s">
        <v>88</v>
      </c>
      <c r="E874" s="145">
        <v>2.859</v>
      </c>
      <c r="F874" s="1">
        <v>1.493</v>
      </c>
      <c r="G874" s="87" t="str">
        <f>CONCATENATE(D874," - ",E874,", ")</f>
        <v>3/ core XLPE Alu cable scrap - 2.859, </v>
      </c>
      <c r="H874" s="1"/>
    </row>
    <row r="875" spans="1:8" ht="15" customHeight="1">
      <c r="A875" s="340"/>
      <c r="B875" s="340"/>
      <c r="C875" s="340"/>
      <c r="D875" s="42" t="s">
        <v>161</v>
      </c>
      <c r="E875" s="111">
        <v>0.04</v>
      </c>
      <c r="G875" s="87" t="str">
        <f>CONCATENATE(D875," - ",E875,", ")</f>
        <v>ABC cable scrap (70/95 mm) - 0.04, </v>
      </c>
      <c r="H875" s="1"/>
    </row>
    <row r="876" spans="1:8" ht="15" customHeight="1">
      <c r="A876" s="37"/>
      <c r="B876" s="39"/>
      <c r="C876" s="40"/>
      <c r="D876" s="32"/>
      <c r="E876" s="145"/>
      <c r="H876" s="1"/>
    </row>
    <row r="877" spans="1:8" ht="15" customHeight="1">
      <c r="A877" s="33"/>
      <c r="E877" s="124">
        <f>SUM(E879:E882)</f>
        <v>9.833</v>
      </c>
      <c r="H877" s="1"/>
    </row>
    <row r="878" spans="1:18" ht="15" customHeight="1">
      <c r="A878" s="38" t="s">
        <v>5</v>
      </c>
      <c r="B878" s="331" t="s">
        <v>17</v>
      </c>
      <c r="C878" s="332"/>
      <c r="D878" s="310" t="s">
        <v>18</v>
      </c>
      <c r="E878" s="37" t="s">
        <v>7</v>
      </c>
      <c r="F878" s="92"/>
      <c r="G878" s="88" t="str">
        <f>CONCATENATE("Cable Scrap, Lying at ",B879,". Quantity in MT - ")</f>
        <v>Cable Scrap, Lying at OL Rajpura. Quantity in MT - </v>
      </c>
      <c r="H878" s="339" t="str">
        <f ca="1">CONCATENATE(G878,G879,(INDIRECT(I879)),(INDIRECT(J879)),(INDIRECT(K879)),(INDIRECT(L879)),(INDIRECT(M879)),(INDIRECT(N879)),(INDIRECT(O879)),(INDIRECT(P879)),(INDIRECT(Q879)),(INDIRECT(R879)))</f>
        <v>Cable Scrap, Lying at OL Rajpura. Quantity in MT - 2/core PVC Alumn. Cable scrap - 1.088, 4/core PVC Alumn. Cable scrap - 1.059, 3/ core XLPE Alu cable scrap - 0.917, ABC cable scrap (70/95 mm) - 6.769, </v>
      </c>
      <c r="I878" s="92" t="str">
        <f aca="true" ca="1" t="array" ref="I878">CELL("address",INDEX(G878:G883,MATCH(TRUE,ISBLANK(G878:G883),0)))</f>
        <v>$G$883</v>
      </c>
      <c r="J878" s="92">
        <f aca="true" t="array" ref="J878">MATCH(TRUE,ISBLANK(G878:G883),0)</f>
        <v>6</v>
      </c>
      <c r="K878" s="92">
        <f>J878-3</f>
        <v>3</v>
      </c>
      <c r="L878" s="92"/>
      <c r="M878" s="92"/>
      <c r="N878" s="92"/>
      <c r="O878" s="92"/>
      <c r="P878" s="92"/>
      <c r="Q878" s="92"/>
      <c r="R878" s="92"/>
    </row>
    <row r="879" spans="1:18" ht="15" customHeight="1">
      <c r="A879" s="340" t="s">
        <v>163</v>
      </c>
      <c r="B879" s="340" t="s">
        <v>99</v>
      </c>
      <c r="C879" s="340"/>
      <c r="D879" s="32" t="s">
        <v>86</v>
      </c>
      <c r="E879" s="320">
        <v>1.088</v>
      </c>
      <c r="F879" s="92">
        <v>1.04</v>
      </c>
      <c r="G879" s="87" t="str">
        <f>CONCATENATE(D879," - ",E879,", ")</f>
        <v>2/core PVC Alumn. Cable scrap - 1.088, </v>
      </c>
      <c r="H879" s="339"/>
      <c r="I879" s="92" t="str">
        <f ca="1">IF(J878&gt;=3,(MID(I878,2,1)&amp;MID(I878,4,4)-K878),CELL("address",Z879))</f>
        <v>G880</v>
      </c>
      <c r="J879" s="92" t="str">
        <f ca="1">IF(J878&gt;=4,(MID(I879,1,1)&amp;MID(I879,2,4)+1),CELL("address",AA879))</f>
        <v>G881</v>
      </c>
      <c r="K879" s="92" t="str">
        <f ca="1">IF(J878&gt;=5,(MID(J879,1,1)&amp;MID(J879,2,4)+1),CELL("address",AB879))</f>
        <v>G882</v>
      </c>
      <c r="L879" s="92" t="str">
        <f ca="1">IF(J878&gt;=6,(MID(K879,1,1)&amp;MID(K879,2,4)+1),CELL("address",AC879))</f>
        <v>G883</v>
      </c>
      <c r="M879" s="92" t="str">
        <f ca="1">IF(J878&gt;=7,(MID(L879,1,1)&amp;MID(L879,2,4)+1),CELL("address",AD879))</f>
        <v>$AD$879</v>
      </c>
      <c r="N879" s="92" t="str">
        <f ca="1">IF(J878&gt;=8,(MID(M879,1,1)&amp;MID(M879,2,4)+1),CELL("address",AE879))</f>
        <v>$AE$879</v>
      </c>
      <c r="O879" s="92" t="str">
        <f ca="1">IF(J878&gt;=9,(MID(N879,1,1)&amp;MID(N879,2,4)+1),CELL("address",AF879))</f>
        <v>$AF$879</v>
      </c>
      <c r="P879" s="92" t="str">
        <f ca="1">IF(J878&gt;=10,(MID(O879,1,1)&amp;MID(O879,2,4)+1),CELL("address",AG879))</f>
        <v>$AG$879</v>
      </c>
      <c r="Q879" s="92" t="str">
        <f ca="1">IF(J878&gt;=11,(MID(P879,1,1)&amp;MID(P879,2,4)+1),CELL("address",AH879))</f>
        <v>$AH$879</v>
      </c>
      <c r="R879" s="92" t="str">
        <f ca="1">IF(J878&gt;=12,(MID(Q879,1,1)&amp;MID(Q879,2,4)+1),CELL("address",AI879))</f>
        <v>$AI$879</v>
      </c>
    </row>
    <row r="880" spans="1:15" ht="15" customHeight="1">
      <c r="A880" s="340"/>
      <c r="B880" s="340"/>
      <c r="C880" s="340"/>
      <c r="D880" s="32" t="s">
        <v>87</v>
      </c>
      <c r="E880" s="324">
        <v>1.059</v>
      </c>
      <c r="F880" s="1">
        <v>0.889</v>
      </c>
      <c r="G880" s="87" t="str">
        <f>CONCATENATE(D880," - ",E880,", ")</f>
        <v>4/core PVC Alumn. Cable scrap - 1.059, </v>
      </c>
      <c r="H880" s="92"/>
      <c r="I880" s="92"/>
      <c r="J880" s="92"/>
      <c r="K880" s="92"/>
      <c r="L880" s="92"/>
      <c r="M880" s="92"/>
      <c r="N880" s="92"/>
      <c r="O880" s="92"/>
    </row>
    <row r="881" spans="1:8" ht="15" customHeight="1">
      <c r="A881" s="340"/>
      <c r="B881" s="340"/>
      <c r="C881" s="340"/>
      <c r="D881" s="32" t="s">
        <v>88</v>
      </c>
      <c r="E881" s="324">
        <v>0.917</v>
      </c>
      <c r="F881" s="1">
        <v>0.837</v>
      </c>
      <c r="G881" s="87" t="str">
        <f>CONCATENATE(D881," - ",E881,", ")</f>
        <v>3/ core XLPE Alu cable scrap - 0.917, </v>
      </c>
      <c r="H881" s="1"/>
    </row>
    <row r="882" spans="1:8" ht="15" customHeight="1">
      <c r="A882" s="340"/>
      <c r="B882" s="340"/>
      <c r="C882" s="340"/>
      <c r="D882" s="32" t="s">
        <v>161</v>
      </c>
      <c r="E882" s="145">
        <v>6.769</v>
      </c>
      <c r="F882" s="1">
        <v>5.469</v>
      </c>
      <c r="G882" s="87" t="str">
        <f>CONCATENATE(D882," - ",E882,", ")</f>
        <v>ABC cable scrap (70/95 mm) - 6.769, </v>
      </c>
      <c r="H882" s="1"/>
    </row>
    <row r="883" spans="1:8" ht="15" customHeight="1">
      <c r="A883" s="37"/>
      <c r="B883" s="39"/>
      <c r="C883" s="40"/>
      <c r="D883" s="42"/>
      <c r="E883" s="111"/>
      <c r="H883" s="1"/>
    </row>
    <row r="884" spans="1:8" ht="15" customHeight="1">
      <c r="A884" s="38"/>
      <c r="B884" s="349"/>
      <c r="C884" s="350"/>
      <c r="D884" s="319"/>
      <c r="E884" s="54">
        <f>SUM(E886:E889)</f>
        <v>3.8070000000000004</v>
      </c>
      <c r="F884" s="92"/>
      <c r="H884" s="1"/>
    </row>
    <row r="885" spans="1:18" ht="15" customHeight="1">
      <c r="A885" s="38" t="s">
        <v>5</v>
      </c>
      <c r="B885" s="340" t="s">
        <v>17</v>
      </c>
      <c r="C885" s="340"/>
      <c r="D885" s="308" t="s">
        <v>18</v>
      </c>
      <c r="E885" s="37" t="s">
        <v>7</v>
      </c>
      <c r="F885" s="92"/>
      <c r="G885" s="88" t="str">
        <f>CONCATENATE("Cable Scrap, Lying at ",B886,". Quantity in MT - ")</f>
        <v>Cable Scrap, Lying at OL Fazilka. Quantity in MT - </v>
      </c>
      <c r="H885" s="339" t="str">
        <f ca="1">CONCATENATE(G885,G886,(INDIRECT(I886)),(INDIRECT(J886)),(INDIRECT(K886)),(INDIRECT(L886)),(INDIRECT(M886)),(INDIRECT(N886)),(INDIRECT(O886)),(INDIRECT(P886)),(INDIRECT(Q886)),(INDIRECT(R886)))</f>
        <v>Cable Scrap, Lying at OL Fazilka. Quantity in MT - 2/core PVC Alumn. Cable scrap - 0.503, 4/core PVC Alumn. Cable scrap - 1.662, 3/ core XLPE Alu cable scrap - 1.594, 1/ core XLPE Alu cable scrap - 0.048, </v>
      </c>
      <c r="I885" s="92" t="str">
        <f aca="true" ca="1" t="array" ref="I885">CELL("address",INDEX(G885:G939,MATCH(TRUE,ISBLANK(G885:G939),0)))</f>
        <v>$G$890</v>
      </c>
      <c r="J885" s="92">
        <f aca="true" t="array" ref="J885">MATCH(TRUE,ISBLANK(G885:G939),0)</f>
        <v>6</v>
      </c>
      <c r="K885" s="92">
        <f>J885-3</f>
        <v>3</v>
      </c>
      <c r="L885" s="92"/>
      <c r="M885" s="92"/>
      <c r="N885" s="92"/>
      <c r="O885" s="92"/>
      <c r="P885" s="92"/>
      <c r="Q885" s="92"/>
      <c r="R885" s="92"/>
    </row>
    <row r="886" spans="1:18" ht="15" customHeight="1">
      <c r="A886" s="340" t="s">
        <v>165</v>
      </c>
      <c r="B886" s="340" t="s">
        <v>108</v>
      </c>
      <c r="C886" s="340"/>
      <c r="D886" s="32" t="s">
        <v>86</v>
      </c>
      <c r="E886" s="324">
        <v>0.503</v>
      </c>
      <c r="F886" s="1">
        <v>0.27</v>
      </c>
      <c r="G886" s="87" t="str">
        <f>CONCATENATE(D886," - ",E886,", ")</f>
        <v>2/core PVC Alumn. Cable scrap - 0.503, </v>
      </c>
      <c r="H886" s="339"/>
      <c r="I886" s="92" t="str">
        <f ca="1">IF(J885&gt;=3,(MID(I885,2,1)&amp;MID(I885,4,4)-K885),CELL("address",Z886))</f>
        <v>G887</v>
      </c>
      <c r="J886" s="92" t="str">
        <f ca="1">IF(J885&gt;=4,(MID(I886,1,1)&amp;MID(I886,2,4)+1),CELL("address",AA886))</f>
        <v>G888</v>
      </c>
      <c r="K886" s="92" t="str">
        <f ca="1">IF(J885&gt;=5,(MID(J886,1,1)&amp;MID(J886,2,4)+1),CELL("address",AB886))</f>
        <v>G889</v>
      </c>
      <c r="L886" s="92" t="str">
        <f ca="1">IF(J885&gt;=6,(MID(K886,1,1)&amp;MID(K886,2,4)+1),CELL("address",AC886))</f>
        <v>G890</v>
      </c>
      <c r="M886" s="92" t="str">
        <f ca="1">IF(J885&gt;=7,(MID(L886,1,1)&amp;MID(L886,2,4)+1),CELL("address",AD886))</f>
        <v>$AD$886</v>
      </c>
      <c r="N886" s="92" t="str">
        <f ca="1">IF(J885&gt;=8,(MID(M886,1,1)&amp;MID(M886,2,4)+1),CELL("address",AE886))</f>
        <v>$AE$886</v>
      </c>
      <c r="O886" s="92" t="str">
        <f ca="1">IF(J885&gt;=9,(MID(N886,1,1)&amp;MID(N886,2,4)+1),CELL("address",AF886))</f>
        <v>$AF$886</v>
      </c>
      <c r="P886" s="92" t="str">
        <f ca="1">IF(J885&gt;=10,(MID(O886,1,1)&amp;MID(O886,2,4)+1),CELL("address",AG886))</f>
        <v>$AG$886</v>
      </c>
      <c r="Q886" s="92" t="str">
        <f ca="1">IF(J885&gt;=11,(MID(P886,1,1)&amp;MID(P886,2,4)+1),CELL("address",AH886))</f>
        <v>$AH$886</v>
      </c>
      <c r="R886" s="92" t="str">
        <f ca="1">IF(J885&gt;=12,(MID(Q886,1,1)&amp;MID(Q886,2,4)+1),CELL("address",AI886))</f>
        <v>$AI$886</v>
      </c>
    </row>
    <row r="887" spans="1:15" ht="15" customHeight="1">
      <c r="A887" s="340"/>
      <c r="B887" s="340"/>
      <c r="C887" s="340"/>
      <c r="D887" s="32" t="s">
        <v>87</v>
      </c>
      <c r="E887" s="324">
        <v>1.662</v>
      </c>
      <c r="F887" s="1">
        <v>1.231</v>
      </c>
      <c r="G887" s="87" t="str">
        <f>CONCATENATE(D887," - ",E887,", ")</f>
        <v>4/core PVC Alumn. Cable scrap - 1.662, </v>
      </c>
      <c r="H887" s="1"/>
      <c r="I887" s="92"/>
      <c r="J887" s="92"/>
      <c r="K887" s="92"/>
      <c r="L887" s="92"/>
      <c r="M887" s="92"/>
      <c r="N887" s="92"/>
      <c r="O887" s="92"/>
    </row>
    <row r="888" spans="1:8" ht="15" customHeight="1">
      <c r="A888" s="340"/>
      <c r="B888" s="340"/>
      <c r="C888" s="340"/>
      <c r="D888" s="274" t="s">
        <v>88</v>
      </c>
      <c r="E888" s="324">
        <v>1.594</v>
      </c>
      <c r="F888" s="1">
        <v>1.154</v>
      </c>
      <c r="G888" s="87" t="str">
        <f>CONCATENATE(D888," - ",E888,", ")</f>
        <v>3/ core XLPE Alu cable scrap - 1.594, </v>
      </c>
      <c r="H888" s="1"/>
    </row>
    <row r="889" spans="1:8" ht="15" customHeight="1">
      <c r="A889" s="340"/>
      <c r="B889" s="340"/>
      <c r="C889" s="340"/>
      <c r="D889" s="274" t="s">
        <v>93</v>
      </c>
      <c r="E889" s="324">
        <v>0.048</v>
      </c>
      <c r="F889" s="1">
        <v>0.035</v>
      </c>
      <c r="G889" s="87" t="str">
        <f>CONCATENATE(D889," - ",E889,", ")</f>
        <v>1/ core XLPE Alu cable scrap - 0.048, </v>
      </c>
      <c r="H889" s="1"/>
    </row>
    <row r="890" spans="1:8" ht="15" customHeight="1">
      <c r="A890" s="37"/>
      <c r="B890" s="39"/>
      <c r="C890" s="40"/>
      <c r="D890" s="42"/>
      <c r="E890" s="66"/>
      <c r="H890" s="1"/>
    </row>
    <row r="891" spans="1:8" ht="15" customHeight="1">
      <c r="A891" s="47"/>
      <c r="B891" s="317"/>
      <c r="C891" s="318"/>
      <c r="D891" s="76"/>
      <c r="E891" s="161">
        <f>SUM(E893:E896)</f>
        <v>7.241</v>
      </c>
      <c r="H891" s="1"/>
    </row>
    <row r="892" spans="1:18" ht="15" customHeight="1">
      <c r="A892" s="38" t="s">
        <v>5</v>
      </c>
      <c r="B892" s="331" t="s">
        <v>17</v>
      </c>
      <c r="C892" s="332"/>
      <c r="D892" s="310" t="s">
        <v>18</v>
      </c>
      <c r="E892" s="37" t="s">
        <v>7</v>
      </c>
      <c r="G892" s="88" t="str">
        <f>CONCATENATE("Cable Scrap, Lying at ",B893,". Quantity in MT - ")</f>
        <v>Cable Scrap, Lying at OL Moga. Quantity in MT - </v>
      </c>
      <c r="H892" s="339" t="str">
        <f ca="1">CONCATENATE(G892,G893,(INDIRECT(I893)),(INDIRECT(J893)),(INDIRECT(K893)),(INDIRECT(L893)),(INDIRECT(M893)),(INDIRECT(N893)),(INDIRECT(O893)),(INDIRECT(P893)),(INDIRECT(Q893)),(INDIRECT(R893)))</f>
        <v>Cable Scrap, Lying at OL Moga. Quantity in MT - 2/core PVC Alumn. Cable scrap - 1.42, 4/core PVC Alumn. Cable scrap - 2.267, 1/ core XLPE Alu cable scrap - 0.329, 3/ core XLPE Alu cable scrap - 3.225, </v>
      </c>
      <c r="I892" s="92" t="str">
        <f aca="true" ca="1" t="array" ref="I892">CELL("address",INDEX(G892:G946,MATCH(TRUE,ISBLANK(G892:G946),0)))</f>
        <v>$G$897</v>
      </c>
      <c r="J892" s="92">
        <f aca="true" t="array" ref="J892">MATCH(TRUE,ISBLANK(G892:G946),0)</f>
        <v>6</v>
      </c>
      <c r="K892" s="92">
        <f>J892-3</f>
        <v>3</v>
      </c>
      <c r="L892" s="92"/>
      <c r="M892" s="92"/>
      <c r="N892" s="92"/>
      <c r="O892" s="92"/>
      <c r="P892" s="92"/>
      <c r="Q892" s="92"/>
      <c r="R892" s="92"/>
    </row>
    <row r="893" spans="1:18" ht="15" customHeight="1">
      <c r="A893" s="340" t="s">
        <v>780</v>
      </c>
      <c r="B893" s="340" t="s">
        <v>252</v>
      </c>
      <c r="C893" s="340"/>
      <c r="D893" s="32" t="s">
        <v>86</v>
      </c>
      <c r="E893" s="320">
        <v>1.42</v>
      </c>
      <c r="F893" s="92">
        <v>1.318</v>
      </c>
      <c r="G893" s="87" t="str">
        <f>CONCATENATE(D893," - ",E893,", ")</f>
        <v>2/core PVC Alumn. Cable scrap - 1.42, </v>
      </c>
      <c r="H893" s="339"/>
      <c r="I893" s="92" t="str">
        <f ca="1">IF(J892&gt;=3,(MID(I892,2,1)&amp;MID(I892,4,4)-K892),CELL("address",Z893))</f>
        <v>G894</v>
      </c>
      <c r="J893" s="92" t="str">
        <f ca="1">IF(J892&gt;=4,(MID(I893,1,1)&amp;MID(I893,2,4)+1),CELL("address",AA893))</f>
        <v>G895</v>
      </c>
      <c r="K893" s="92" t="str">
        <f ca="1">IF(J892&gt;=5,(MID(J893,1,1)&amp;MID(J893,2,4)+1),CELL("address",AB893))</f>
        <v>G896</v>
      </c>
      <c r="L893" s="92" t="str">
        <f ca="1">IF(J892&gt;=6,(MID(K893,1,1)&amp;MID(K893,2,4)+1),CELL("address",AC893))</f>
        <v>G897</v>
      </c>
      <c r="M893" s="92" t="str">
        <f ca="1">IF(J892&gt;=7,(MID(L893,1,1)&amp;MID(L893,2,4)+1),CELL("address",AD893))</f>
        <v>$AD$893</v>
      </c>
      <c r="N893" s="92" t="str">
        <f ca="1">IF(J892&gt;=8,(MID(M893,1,1)&amp;MID(M893,2,4)+1),CELL("address",AE893))</f>
        <v>$AE$893</v>
      </c>
      <c r="O893" s="92" t="str">
        <f ca="1">IF(J892&gt;=9,(MID(N893,1,1)&amp;MID(N893,2,4)+1),CELL("address",AF893))</f>
        <v>$AF$893</v>
      </c>
      <c r="P893" s="92" t="str">
        <f ca="1">IF(J892&gt;=10,(MID(O893,1,1)&amp;MID(O893,2,4)+1),CELL("address",AG893))</f>
        <v>$AG$893</v>
      </c>
      <c r="Q893" s="92" t="str">
        <f ca="1">IF(J892&gt;=11,(MID(P893,1,1)&amp;MID(P893,2,4)+1),CELL("address",AH893))</f>
        <v>$AH$893</v>
      </c>
      <c r="R893" s="92" t="str">
        <f ca="1">IF(J892&gt;=12,(MID(Q893,1,1)&amp;MID(Q893,2,4)+1),CELL("address",AI893))</f>
        <v>$AI$893</v>
      </c>
    </row>
    <row r="894" spans="1:15" ht="15" customHeight="1">
      <c r="A894" s="340"/>
      <c r="B894" s="340"/>
      <c r="C894" s="340"/>
      <c r="D894" s="32" t="s">
        <v>87</v>
      </c>
      <c r="E894" s="324">
        <v>2.267</v>
      </c>
      <c r="F894" s="92">
        <v>2.185</v>
      </c>
      <c r="G894" s="87" t="str">
        <f>CONCATENATE(D894," - ",E894,", ")</f>
        <v>4/core PVC Alumn. Cable scrap - 2.267, </v>
      </c>
      <c r="H894" s="92"/>
      <c r="I894" s="92"/>
      <c r="J894" s="92"/>
      <c r="K894" s="92"/>
      <c r="L894" s="92"/>
      <c r="M894" s="92"/>
      <c r="N894" s="92"/>
      <c r="O894" s="92"/>
    </row>
    <row r="895" spans="1:15" ht="15" customHeight="1">
      <c r="A895" s="340"/>
      <c r="B895" s="340"/>
      <c r="C895" s="340"/>
      <c r="D895" s="42" t="s">
        <v>93</v>
      </c>
      <c r="E895" s="66">
        <v>0.329</v>
      </c>
      <c r="G895" s="87" t="str">
        <f>CONCATENATE(D895," - ",E895,", ")</f>
        <v>1/ core XLPE Alu cable scrap - 0.329, </v>
      </c>
      <c r="H895" s="92"/>
      <c r="I895" s="92"/>
      <c r="J895" s="92"/>
      <c r="K895" s="92"/>
      <c r="L895" s="92"/>
      <c r="M895" s="92"/>
      <c r="N895" s="92"/>
      <c r="O895" s="92"/>
    </row>
    <row r="896" spans="1:8" ht="15" customHeight="1">
      <c r="A896" s="340"/>
      <c r="B896" s="340"/>
      <c r="C896" s="340"/>
      <c r="D896" s="32" t="s">
        <v>88</v>
      </c>
      <c r="E896" s="158">
        <v>3.225</v>
      </c>
      <c r="F896" s="1">
        <v>1.875</v>
      </c>
      <c r="G896" s="87" t="str">
        <f>CONCATENATE(D896," - ",E896,", ")</f>
        <v>3/ core XLPE Alu cable scrap - 3.225, </v>
      </c>
      <c r="H896" s="1"/>
    </row>
    <row r="897" spans="1:8" ht="15" customHeight="1">
      <c r="A897" s="37"/>
      <c r="B897" s="39"/>
      <c r="C897" s="40"/>
      <c r="D897" s="42"/>
      <c r="E897" s="213"/>
      <c r="G897" s="179"/>
      <c r="H897" s="1"/>
    </row>
    <row r="898" spans="1:8" ht="15" customHeight="1">
      <c r="A898" s="47"/>
      <c r="B898" s="317"/>
      <c r="C898" s="318"/>
      <c r="D898" s="76"/>
      <c r="E898" s="161">
        <f>SUM(E900:E904)</f>
        <v>0.36200000000000004</v>
      </c>
      <c r="G898" s="179"/>
      <c r="H898" s="1"/>
    </row>
    <row r="899" spans="1:18" ht="15" customHeight="1">
      <c r="A899" s="38" t="s">
        <v>5</v>
      </c>
      <c r="B899" s="331" t="s">
        <v>17</v>
      </c>
      <c r="C899" s="332"/>
      <c r="D899" s="310" t="s">
        <v>18</v>
      </c>
      <c r="E899" s="37" t="s">
        <v>7</v>
      </c>
      <c r="G899" s="88" t="str">
        <f>CONCATENATE("Cable Scrap, Lying at ",B900,". Quantity in MT - ")</f>
        <v>Cable Scrap, Lying at CS Sangrur. Quantity in MT - </v>
      </c>
      <c r="H899" s="339" t="str">
        <f ca="1">CONCATENATE(G899,G900,(INDIRECT(I900)),(INDIRECT(J900)),(INDIRECT(K900)),(INDIRECT(L900)),(INDIRECT(M900)),(INDIRECT(N900)),(INDIRECT(O900)),(INDIRECT(P900)),(INDIRECT(Q900)),(INDIRECT(R900)))</f>
        <v>Cable Scrap, Lying at CS Sangrur. Quantity in MT - 2/core PVC Alumn. Cable scrap - 0.174, 4/core PVC Alumn. Cable scrap - 0.078, 1/ core XLPE Alu cable scrap - 0.03, 3/ core XLPE Alu cable scrap - 0.07, Lead seal scrap with lash wire - 0.01, </v>
      </c>
      <c r="I899" s="92" t="str">
        <f aca="true" ca="1" t="array" ref="I899">CELL("address",INDEX(G899:G953,MATCH(TRUE,ISBLANK(G899:G953),0)))</f>
        <v>$G$905</v>
      </c>
      <c r="J899" s="92">
        <f aca="true" t="array" ref="J899">MATCH(TRUE,ISBLANK(G899:G953),0)</f>
        <v>7</v>
      </c>
      <c r="K899" s="92">
        <f>J899-3</f>
        <v>4</v>
      </c>
      <c r="L899" s="92"/>
      <c r="M899" s="92"/>
      <c r="N899" s="92"/>
      <c r="O899" s="92"/>
      <c r="P899" s="92"/>
      <c r="Q899" s="92"/>
      <c r="R899" s="92"/>
    </row>
    <row r="900" spans="1:18" ht="15" customHeight="1">
      <c r="A900" s="340" t="s">
        <v>645</v>
      </c>
      <c r="B900" s="340" t="s">
        <v>75</v>
      </c>
      <c r="C900" s="340"/>
      <c r="D900" s="32" t="s">
        <v>86</v>
      </c>
      <c r="E900" s="320">
        <v>0.174</v>
      </c>
      <c r="F900" s="1" t="s">
        <v>723</v>
      </c>
      <c r="G900" s="87" t="str">
        <f>CONCATENATE(D900," - ",E900,", ")</f>
        <v>2/core PVC Alumn. Cable scrap - 0.174, </v>
      </c>
      <c r="H900" s="339"/>
      <c r="I900" s="92" t="str">
        <f ca="1">IF(J899&gt;=3,(MID(I899,2,1)&amp;MID(I899,4,4)-K899),CELL("address",Z900))</f>
        <v>G901</v>
      </c>
      <c r="J900" s="92" t="str">
        <f ca="1">IF(J899&gt;=4,(MID(I900,1,1)&amp;MID(I900,2,4)+1),CELL("address",AA900))</f>
        <v>G902</v>
      </c>
      <c r="K900" s="92" t="str">
        <f ca="1">IF(J899&gt;=5,(MID(J900,1,1)&amp;MID(J900,2,4)+1),CELL("address",AB900))</f>
        <v>G903</v>
      </c>
      <c r="L900" s="92" t="str">
        <f ca="1">IF(J899&gt;=6,(MID(K900,1,1)&amp;MID(K900,2,4)+1),CELL("address",AC900))</f>
        <v>G904</v>
      </c>
      <c r="M900" s="92" t="str">
        <f ca="1">IF(J899&gt;=7,(MID(L900,1,1)&amp;MID(L900,2,4)+1),CELL("address",AD900))</f>
        <v>G905</v>
      </c>
      <c r="N900" s="92" t="str">
        <f ca="1">IF(J899&gt;=8,(MID(M900,1,1)&amp;MID(M900,2,4)+1),CELL("address",AE900))</f>
        <v>$AE$900</v>
      </c>
      <c r="O900" s="92" t="str">
        <f ca="1">IF(J899&gt;=9,(MID(N900,1,1)&amp;MID(N900,2,4)+1),CELL("address",AF900))</f>
        <v>$AF$900</v>
      </c>
      <c r="P900" s="92" t="str">
        <f ca="1">IF(J899&gt;=10,(MID(O900,1,1)&amp;MID(O900,2,4)+1),CELL("address",AG900))</f>
        <v>$AG$900</v>
      </c>
      <c r="Q900" s="92" t="str">
        <f ca="1">IF(J899&gt;=11,(MID(P900,1,1)&amp;MID(P900,2,4)+1),CELL("address",AH900))</f>
        <v>$AH$900</v>
      </c>
      <c r="R900" s="92" t="str">
        <f ca="1">IF(J899&gt;=12,(MID(Q900,1,1)&amp;MID(Q900,2,4)+1),CELL("address",AI900))</f>
        <v>$AI$900</v>
      </c>
    </row>
    <row r="901" spans="1:8" ht="15" customHeight="1">
      <c r="A901" s="340"/>
      <c r="B901" s="340"/>
      <c r="C901" s="340"/>
      <c r="D901" s="32" t="s">
        <v>87</v>
      </c>
      <c r="E901" s="324">
        <v>0.078</v>
      </c>
      <c r="F901" s="1" t="s">
        <v>723</v>
      </c>
      <c r="G901" s="87" t="str">
        <f>CONCATENATE(D901," - ",E901,", ")</f>
        <v>4/core PVC Alumn. Cable scrap - 0.078, </v>
      </c>
      <c r="H901" s="1"/>
    </row>
    <row r="902" spans="1:8" ht="15" customHeight="1">
      <c r="A902" s="340"/>
      <c r="B902" s="340"/>
      <c r="C902" s="340"/>
      <c r="D902" s="32" t="s">
        <v>93</v>
      </c>
      <c r="E902" s="324">
        <v>0.03</v>
      </c>
      <c r="F902" s="1" t="s">
        <v>723</v>
      </c>
      <c r="G902" s="87" t="str">
        <f>CONCATENATE(D902," - ",E902,", ")</f>
        <v>1/ core XLPE Alu cable scrap - 0.03, </v>
      </c>
      <c r="H902" s="1"/>
    </row>
    <row r="903" spans="1:8" ht="15" customHeight="1">
      <c r="A903" s="340"/>
      <c r="B903" s="340"/>
      <c r="C903" s="340"/>
      <c r="D903" s="32" t="s">
        <v>88</v>
      </c>
      <c r="E903" s="158">
        <v>0.07</v>
      </c>
      <c r="F903" s="1" t="s">
        <v>723</v>
      </c>
      <c r="G903" s="87" t="str">
        <f>CONCATENATE(D903," - ",E903,", ")</f>
        <v>3/ core XLPE Alu cable scrap - 0.07, </v>
      </c>
      <c r="H903" s="1"/>
    </row>
    <row r="904" spans="1:8" ht="15" customHeight="1">
      <c r="A904" s="340"/>
      <c r="B904" s="340"/>
      <c r="C904" s="340"/>
      <c r="D904" s="32" t="s">
        <v>179</v>
      </c>
      <c r="E904" s="158">
        <v>0.01</v>
      </c>
      <c r="F904" s="1" t="s">
        <v>723</v>
      </c>
      <c r="G904" s="87" t="str">
        <f>CONCATENATE(D904," - ",E904,", ")</f>
        <v>Lead seal scrap with lash wire - 0.01, </v>
      </c>
      <c r="H904" s="1"/>
    </row>
    <row r="905" spans="1:8" ht="15" customHeight="1">
      <c r="A905" s="37"/>
      <c r="B905" s="39"/>
      <c r="C905" s="40"/>
      <c r="D905" s="32"/>
      <c r="E905" s="158"/>
      <c r="G905" s="179"/>
      <c r="H905" s="1"/>
    </row>
    <row r="906" spans="1:8" ht="15" customHeight="1">
      <c r="A906" s="47"/>
      <c r="B906" s="317"/>
      <c r="C906" s="318"/>
      <c r="D906" s="76"/>
      <c r="E906" s="161">
        <f>SUM(E908:E912)</f>
        <v>2.442</v>
      </c>
      <c r="G906" s="179"/>
      <c r="H906" s="1"/>
    </row>
    <row r="907" spans="1:18" ht="15" customHeight="1">
      <c r="A907" s="38" t="s">
        <v>5</v>
      </c>
      <c r="B907" s="331" t="s">
        <v>17</v>
      </c>
      <c r="C907" s="332"/>
      <c r="D907" s="310" t="s">
        <v>18</v>
      </c>
      <c r="E907" s="37" t="s">
        <v>7</v>
      </c>
      <c r="G907" s="88" t="str">
        <f>CONCATENATE("Cable Scrap, Lying at ",B908,". Quantity in MT - ")</f>
        <v>Cable Scrap, Lying at OL Barnala. Quantity in MT - </v>
      </c>
      <c r="H907" s="339" t="str">
        <f ca="1">CONCATENATE(G907,G908,(INDIRECT(I908)),(INDIRECT(J908)),(INDIRECT(K908)),(INDIRECT(L908)),(INDIRECT(M908)),(INDIRECT(N908)),(INDIRECT(O908)),(INDIRECT(P908)),(INDIRECT(Q908)),(INDIRECT(R908)))</f>
        <v>Cable Scrap, Lying at OL Barnala. Quantity in MT - 2/core PVC Alumn. Cable scrap - 0.823, 4/core PVC Alumn. Cable scrap - 1.124, 1/ core XLPE Alu cable scrap - 0.015, 3/ core XLPE Alu cable scrap - 0.42, ABC cable scrap (70/95 mm) - 0.06, </v>
      </c>
      <c r="I907" s="92" t="str">
        <f aca="true" ca="1" t="array" ref="I907">CELL("address",INDEX(G907:G961,MATCH(TRUE,ISBLANK(G907:G961),0)))</f>
        <v>$G$913</v>
      </c>
      <c r="J907" s="92">
        <f aca="true" t="array" ref="J907">MATCH(TRUE,ISBLANK(G907:G961),0)</f>
        <v>7</v>
      </c>
      <c r="K907" s="92">
        <f>J907-3</f>
        <v>4</v>
      </c>
      <c r="L907" s="92"/>
      <c r="M907" s="92"/>
      <c r="N907" s="92"/>
      <c r="O907" s="92"/>
      <c r="P907" s="92"/>
      <c r="Q907" s="92"/>
      <c r="R907" s="92"/>
    </row>
    <row r="908" spans="1:18" ht="15" customHeight="1">
      <c r="A908" s="340" t="s">
        <v>724</v>
      </c>
      <c r="B908" s="340" t="s">
        <v>181</v>
      </c>
      <c r="C908" s="340"/>
      <c r="D908" s="32" t="s">
        <v>86</v>
      </c>
      <c r="E908" s="320">
        <v>0.823</v>
      </c>
      <c r="F908" s="1" t="s">
        <v>723</v>
      </c>
      <c r="G908" s="87" t="str">
        <f>CONCATENATE(D908," - ",E908,", ")</f>
        <v>2/core PVC Alumn. Cable scrap - 0.823, </v>
      </c>
      <c r="H908" s="339"/>
      <c r="I908" s="92" t="str">
        <f ca="1">IF(J907&gt;=3,(MID(I907,2,1)&amp;MID(I907,4,4)-K907),CELL("address",Z908))</f>
        <v>G909</v>
      </c>
      <c r="J908" s="92" t="str">
        <f ca="1">IF(J907&gt;=4,(MID(I908,1,1)&amp;MID(I908,2,4)+1),CELL("address",AA908))</f>
        <v>G910</v>
      </c>
      <c r="K908" s="92" t="str">
        <f ca="1">IF(J907&gt;=5,(MID(J908,1,1)&amp;MID(J908,2,4)+1),CELL("address",AB908))</f>
        <v>G911</v>
      </c>
      <c r="L908" s="92" t="str">
        <f ca="1">IF(J907&gt;=6,(MID(K908,1,1)&amp;MID(K908,2,4)+1),CELL("address",AC908))</f>
        <v>G912</v>
      </c>
      <c r="M908" s="92" t="str">
        <f ca="1">IF(J907&gt;=7,(MID(L908,1,1)&amp;MID(L908,2,4)+1),CELL("address",AD908))</f>
        <v>G913</v>
      </c>
      <c r="N908" s="92" t="str">
        <f ca="1">IF(J907&gt;=8,(MID(M908,1,1)&amp;MID(M908,2,4)+1),CELL("address",AE908))</f>
        <v>$AE$908</v>
      </c>
      <c r="O908" s="92" t="str">
        <f ca="1">IF(J907&gt;=9,(MID(N908,1,1)&amp;MID(N908,2,4)+1),CELL("address",AF908))</f>
        <v>$AF$908</v>
      </c>
      <c r="P908" s="92" t="str">
        <f ca="1">IF(J907&gt;=10,(MID(O908,1,1)&amp;MID(O908,2,4)+1),CELL("address",AG908))</f>
        <v>$AG$908</v>
      </c>
      <c r="Q908" s="92" t="str">
        <f ca="1">IF(J907&gt;=11,(MID(P908,1,1)&amp;MID(P908,2,4)+1),CELL("address",AH908))</f>
        <v>$AH$908</v>
      </c>
      <c r="R908" s="92" t="str">
        <f ca="1">IF(J907&gt;=12,(MID(Q908,1,1)&amp;MID(Q908,2,4)+1),CELL("address",AI908))</f>
        <v>$AI$908</v>
      </c>
    </row>
    <row r="909" spans="1:8" ht="15" customHeight="1">
      <c r="A909" s="340"/>
      <c r="B909" s="340"/>
      <c r="C909" s="340"/>
      <c r="D909" s="32" t="s">
        <v>87</v>
      </c>
      <c r="E909" s="324">
        <v>1.124</v>
      </c>
      <c r="F909" s="1" t="s">
        <v>723</v>
      </c>
      <c r="G909" s="87" t="str">
        <f>CONCATENATE(D909," - ",E909,", ")</f>
        <v>4/core PVC Alumn. Cable scrap - 1.124, </v>
      </c>
      <c r="H909" s="1"/>
    </row>
    <row r="910" spans="1:8" ht="15" customHeight="1">
      <c r="A910" s="340"/>
      <c r="B910" s="340"/>
      <c r="C910" s="340"/>
      <c r="D910" s="32" t="s">
        <v>93</v>
      </c>
      <c r="E910" s="324">
        <v>0.015</v>
      </c>
      <c r="F910" s="1" t="s">
        <v>723</v>
      </c>
      <c r="G910" s="87" t="str">
        <f>CONCATENATE(D910," - ",E910,", ")</f>
        <v>1/ core XLPE Alu cable scrap - 0.015, </v>
      </c>
      <c r="H910" s="1"/>
    </row>
    <row r="911" spans="1:8" ht="15" customHeight="1">
      <c r="A911" s="340"/>
      <c r="B911" s="340"/>
      <c r="C911" s="340"/>
      <c r="D911" s="32" t="s">
        <v>88</v>
      </c>
      <c r="E911" s="158">
        <v>0.42</v>
      </c>
      <c r="F911" s="1" t="s">
        <v>723</v>
      </c>
      <c r="G911" s="87" t="str">
        <f>CONCATENATE(D911," - ",E911,", ")</f>
        <v>3/ core XLPE Alu cable scrap - 0.42, </v>
      </c>
      <c r="H911" s="1"/>
    </row>
    <row r="912" spans="1:8" ht="15" customHeight="1">
      <c r="A912" s="37"/>
      <c r="B912" s="39"/>
      <c r="C912" s="40"/>
      <c r="D912" s="32" t="s">
        <v>161</v>
      </c>
      <c r="E912" s="158">
        <v>0.06</v>
      </c>
      <c r="F912" s="1" t="s">
        <v>723</v>
      </c>
      <c r="G912" s="87" t="str">
        <f>CONCATENATE(D912," - ",E912,", ")</f>
        <v>ABC cable scrap (70/95 mm) - 0.06, </v>
      </c>
      <c r="H912" s="1"/>
    </row>
    <row r="913" spans="1:8" ht="15" customHeight="1">
      <c r="A913" s="37"/>
      <c r="B913" s="39"/>
      <c r="C913" s="40"/>
      <c r="D913" s="42"/>
      <c r="E913" s="213"/>
      <c r="G913" s="179"/>
      <c r="H913" s="1"/>
    </row>
    <row r="914" spans="1:18" ht="15" customHeight="1">
      <c r="A914" s="47"/>
      <c r="B914" s="317"/>
      <c r="C914" s="318"/>
      <c r="D914" s="76"/>
      <c r="E914" s="161">
        <f>SUM(E916:E918)</f>
        <v>1.393</v>
      </c>
      <c r="G914" s="88" t="str">
        <f>CONCATENATE("Cable Scrap, Lying at ",B915,". Quantity in MT - ")</f>
        <v>Cable Scrap, Lying at Name of Store . Quantity in MT - </v>
      </c>
      <c r="H914" s="339" t="str">
        <f ca="1">CONCATENATE(G914,G915,(INDIRECT(I915)),(INDIRECT(J915)),(INDIRECT(K915)),(INDIRECT(L915)),(INDIRECT(M915)),(INDIRECT(N915)),(INDIRECT(O915)),(INDIRECT(P915)),(INDIRECT(Q915)),(INDIRECT(R915)))</f>
        <v>Cable Scrap, Lying at Name of Store . Quantity in MT - Description of material - Quantity in MT, 2/core PVC Alumn. Cable scrap - 0.311, 4/core PVC Alumn. Cable scrap - 0.44, 3/ core XLPE Alu cable scrap - 0.642, </v>
      </c>
      <c r="I914" s="92" t="str">
        <f aca="true" ca="1" t="array" ref="I914">CELL("address",INDEX(G914:G968,MATCH(TRUE,ISBLANK(G914:G968),0)))</f>
        <v>$G$919</v>
      </c>
      <c r="J914" s="92">
        <f aca="true" t="array" ref="J914">MATCH(TRUE,ISBLANK(G914:G968),0)</f>
        <v>6</v>
      </c>
      <c r="K914" s="92">
        <f>J914-3</f>
        <v>3</v>
      </c>
      <c r="L914" s="92"/>
      <c r="M914" s="92"/>
      <c r="N914" s="92"/>
      <c r="O914" s="92"/>
      <c r="P914" s="92"/>
      <c r="Q914" s="92"/>
      <c r="R914" s="92"/>
    </row>
    <row r="915" spans="1:18" ht="15" customHeight="1">
      <c r="A915" s="38" t="s">
        <v>5</v>
      </c>
      <c r="B915" s="331" t="s">
        <v>17</v>
      </c>
      <c r="C915" s="332"/>
      <c r="D915" s="310" t="s">
        <v>18</v>
      </c>
      <c r="E915" s="37" t="s">
        <v>7</v>
      </c>
      <c r="G915" s="87" t="str">
        <f>CONCATENATE(D915," - ",E915,", ")</f>
        <v>Description of material - Quantity in MT, </v>
      </c>
      <c r="H915" s="339"/>
      <c r="I915" s="92" t="str">
        <f ca="1">IF(J914&gt;=3,(MID(I914,2,1)&amp;MID(I914,4,4)-K914),CELL("address",Z915))</f>
        <v>G916</v>
      </c>
      <c r="J915" s="92" t="str">
        <f ca="1">IF(J914&gt;=4,(MID(I915,1,1)&amp;MID(I915,2,4)+1),CELL("address",AA915))</f>
        <v>G917</v>
      </c>
      <c r="K915" s="92" t="str">
        <f ca="1">IF(J914&gt;=5,(MID(J915,1,1)&amp;MID(J915,2,4)+1),CELL("address",AB915))</f>
        <v>G918</v>
      </c>
      <c r="L915" s="92" t="str">
        <f ca="1">IF(J914&gt;=6,(MID(K915,1,1)&amp;MID(K915,2,4)+1),CELL("address",AC915))</f>
        <v>G919</v>
      </c>
      <c r="M915" s="92" t="str">
        <f ca="1">IF(J914&gt;=7,(MID(L915,1,1)&amp;MID(L915,2,4)+1),CELL("address",AD915))</f>
        <v>$AD$915</v>
      </c>
      <c r="N915" s="92" t="str">
        <f ca="1">IF(J914&gt;=8,(MID(M915,1,1)&amp;MID(M915,2,4)+1),CELL("address",AE915))</f>
        <v>$AE$915</v>
      </c>
      <c r="O915" s="92" t="str">
        <f ca="1">IF(J914&gt;=9,(MID(N915,1,1)&amp;MID(N915,2,4)+1),CELL("address",AF915))</f>
        <v>$AF$915</v>
      </c>
      <c r="P915" s="92" t="str">
        <f ca="1">IF(J914&gt;=10,(MID(O915,1,1)&amp;MID(O915,2,4)+1),CELL("address",AG915))</f>
        <v>$AG$915</v>
      </c>
      <c r="Q915" s="92" t="str">
        <f ca="1">IF(J914&gt;=11,(MID(P915,1,1)&amp;MID(P915,2,4)+1),CELL("address",AH915))</f>
        <v>$AH$915</v>
      </c>
      <c r="R915" s="92" t="str">
        <f ca="1">IF(J914&gt;=12,(MID(Q915,1,1)&amp;MID(Q915,2,4)+1),CELL("address",AI915))</f>
        <v>$AI$915</v>
      </c>
    </row>
    <row r="916" spans="1:8" ht="15" customHeight="1">
      <c r="A916" s="340" t="s">
        <v>725</v>
      </c>
      <c r="B916" s="340" t="s">
        <v>122</v>
      </c>
      <c r="C916" s="340"/>
      <c r="D916" s="32" t="s">
        <v>86</v>
      </c>
      <c r="E916" s="320">
        <v>0.311</v>
      </c>
      <c r="F916" s="1" t="s">
        <v>723</v>
      </c>
      <c r="G916" s="87" t="str">
        <f>CONCATENATE(D916," - ",E916,", ")</f>
        <v>2/core PVC Alumn. Cable scrap - 0.311, </v>
      </c>
      <c r="H916" s="1"/>
    </row>
    <row r="917" spans="1:8" ht="15" customHeight="1">
      <c r="A917" s="340"/>
      <c r="B917" s="340"/>
      <c r="C917" s="340"/>
      <c r="D917" s="32" t="s">
        <v>87</v>
      </c>
      <c r="E917" s="324">
        <v>0.44</v>
      </c>
      <c r="F917" s="1" t="s">
        <v>723</v>
      </c>
      <c r="G917" s="87" t="str">
        <f>CONCATENATE(D917," - ",E917,", ")</f>
        <v>4/core PVC Alumn. Cable scrap - 0.44, </v>
      </c>
      <c r="H917" s="1"/>
    </row>
    <row r="918" spans="1:8" ht="15" customHeight="1">
      <c r="A918" s="340"/>
      <c r="B918" s="340"/>
      <c r="C918" s="340"/>
      <c r="D918" s="32" t="s">
        <v>88</v>
      </c>
      <c r="E918" s="158">
        <v>0.642</v>
      </c>
      <c r="F918" s="1" t="s">
        <v>723</v>
      </c>
      <c r="G918" s="87" t="str">
        <f>CONCATENATE(D918," - ",E918,", ")</f>
        <v>3/ core XLPE Alu cable scrap - 0.642, </v>
      </c>
      <c r="H918" s="1"/>
    </row>
    <row r="919" spans="1:8" ht="15" customHeight="1">
      <c r="A919" s="37"/>
      <c r="B919" s="39"/>
      <c r="C919" s="40"/>
      <c r="D919" s="32"/>
      <c r="E919" s="158"/>
      <c r="G919" s="179"/>
      <c r="H919" s="1"/>
    </row>
    <row r="920" spans="1:8" ht="15" customHeight="1">
      <c r="A920" s="47"/>
      <c r="B920" s="317"/>
      <c r="C920" s="318"/>
      <c r="D920" s="76"/>
      <c r="E920" s="161">
        <f>SUM(E922:E924)</f>
        <v>2.376</v>
      </c>
      <c r="G920" s="179"/>
      <c r="H920" s="1"/>
    </row>
    <row r="921" spans="1:18" ht="15" customHeight="1">
      <c r="A921" s="38" t="s">
        <v>5</v>
      </c>
      <c r="B921" s="331" t="s">
        <v>17</v>
      </c>
      <c r="C921" s="332"/>
      <c r="D921" s="310" t="s">
        <v>18</v>
      </c>
      <c r="E921" s="37" t="s">
        <v>7</v>
      </c>
      <c r="G921" s="88" t="str">
        <f>CONCATENATE("Cable Scrap, Lying at ",B922,". Quantity in MT - ")</f>
        <v>Cable Scrap, Lying at OL Patran. Quantity in MT - </v>
      </c>
      <c r="H921" s="339" t="str">
        <f ca="1">CONCATENATE(G921,G922,(INDIRECT(I922)),(INDIRECT(J922)),(INDIRECT(K922)),(INDIRECT(L922)),(INDIRECT(M922)),(INDIRECT(N922)),(INDIRECT(O922)),(INDIRECT(P922)),(INDIRECT(Q922)),(INDIRECT(R922)))</f>
        <v>Cable Scrap, Lying at OL Patran. Quantity in MT - 2/core PVC Alumn. Cable scrap - 1.006, 4/core PVC Alumn. Cable scrap - 0.98, 3/ core XLPE Alu cable scrap - 0.39, </v>
      </c>
      <c r="I921" s="92" t="str">
        <f aca="true" ca="1" t="array" ref="I921">CELL("address",INDEX(G921:G975,MATCH(TRUE,ISBLANK(G921:G975),0)))</f>
        <v>$G$925</v>
      </c>
      <c r="J921" s="92">
        <f aca="true" t="array" ref="J921">MATCH(TRUE,ISBLANK(G921:G975),0)</f>
        <v>5</v>
      </c>
      <c r="K921" s="92">
        <f>J921-3</f>
        <v>2</v>
      </c>
      <c r="L921" s="92"/>
      <c r="M921" s="92"/>
      <c r="N921" s="92"/>
      <c r="O921" s="92"/>
      <c r="P921" s="92"/>
      <c r="Q921" s="92"/>
      <c r="R921" s="92"/>
    </row>
    <row r="922" spans="1:18" ht="15" customHeight="1">
      <c r="A922" s="340" t="s">
        <v>726</v>
      </c>
      <c r="B922" s="340" t="s">
        <v>98</v>
      </c>
      <c r="C922" s="340"/>
      <c r="D922" s="32" t="s">
        <v>86</v>
      </c>
      <c r="E922" s="320">
        <v>1.006</v>
      </c>
      <c r="F922" s="1" t="s">
        <v>723</v>
      </c>
      <c r="G922" s="87" t="str">
        <f>CONCATENATE(D922," - ",E922,", ")</f>
        <v>2/core PVC Alumn. Cable scrap - 1.006, </v>
      </c>
      <c r="H922" s="339"/>
      <c r="I922" s="92" t="str">
        <f ca="1">IF(J921&gt;=3,(MID(I921,2,1)&amp;MID(I921,4,4)-K921),CELL("address",Z922))</f>
        <v>G923</v>
      </c>
      <c r="J922" s="92" t="str">
        <f ca="1">IF(J921&gt;=4,(MID(I922,1,1)&amp;MID(I922,2,4)+1),CELL("address",AA922))</f>
        <v>G924</v>
      </c>
      <c r="K922" s="92" t="str">
        <f ca="1">IF(J921&gt;=5,(MID(J922,1,1)&amp;MID(J922,2,4)+1),CELL("address",AB922))</f>
        <v>G925</v>
      </c>
      <c r="L922" s="92" t="str">
        <f ca="1">IF(J921&gt;=6,(MID(K922,1,1)&amp;MID(K922,2,4)+1),CELL("address",AC922))</f>
        <v>$AC$922</v>
      </c>
      <c r="M922" s="92" t="str">
        <f ca="1">IF(J921&gt;=7,(MID(L922,1,1)&amp;MID(L922,2,4)+1),CELL("address",AD922))</f>
        <v>$AD$922</v>
      </c>
      <c r="N922" s="92" t="str">
        <f ca="1">IF(J921&gt;=8,(MID(M922,1,1)&amp;MID(M922,2,4)+1),CELL("address",AE922))</f>
        <v>$AE$922</v>
      </c>
      <c r="O922" s="92" t="str">
        <f ca="1">IF(J921&gt;=9,(MID(N922,1,1)&amp;MID(N922,2,4)+1),CELL("address",AF922))</f>
        <v>$AF$922</v>
      </c>
      <c r="P922" s="92" t="str">
        <f ca="1">IF(J921&gt;=10,(MID(O922,1,1)&amp;MID(O922,2,4)+1),CELL("address",AG922))</f>
        <v>$AG$922</v>
      </c>
      <c r="Q922" s="92" t="str">
        <f ca="1">IF(J921&gt;=11,(MID(P922,1,1)&amp;MID(P922,2,4)+1),CELL("address",AH922))</f>
        <v>$AH$922</v>
      </c>
      <c r="R922" s="92" t="str">
        <f ca="1">IF(J921&gt;=12,(MID(Q922,1,1)&amp;MID(Q922,2,4)+1),CELL("address",AI922))</f>
        <v>$AI$922</v>
      </c>
    </row>
    <row r="923" spans="1:8" ht="15" customHeight="1">
      <c r="A923" s="340"/>
      <c r="B923" s="340"/>
      <c r="C923" s="340"/>
      <c r="D923" s="32" t="s">
        <v>87</v>
      </c>
      <c r="E923" s="324">
        <v>0.98</v>
      </c>
      <c r="F923" s="1" t="s">
        <v>723</v>
      </c>
      <c r="G923" s="87" t="str">
        <f>CONCATENATE(D923," - ",E923,", ")</f>
        <v>4/core PVC Alumn. Cable scrap - 0.98, </v>
      </c>
      <c r="H923" s="1"/>
    </row>
    <row r="924" spans="1:8" ht="15" customHeight="1">
      <c r="A924" s="340"/>
      <c r="B924" s="340"/>
      <c r="C924" s="340"/>
      <c r="D924" s="32" t="s">
        <v>88</v>
      </c>
      <c r="E924" s="158">
        <v>0.39</v>
      </c>
      <c r="F924" s="1" t="s">
        <v>723</v>
      </c>
      <c r="G924" s="87" t="str">
        <f>CONCATENATE(D924," - ",E924,", ")</f>
        <v>3/ core XLPE Alu cable scrap - 0.39, </v>
      </c>
      <c r="H924" s="1"/>
    </row>
    <row r="925" spans="1:8" ht="15" customHeight="1">
      <c r="A925" s="37"/>
      <c r="B925" s="39"/>
      <c r="C925" s="40"/>
      <c r="D925" s="32"/>
      <c r="E925" s="158"/>
      <c r="G925" s="179"/>
      <c r="H925" s="1"/>
    </row>
    <row r="926" spans="1:8" ht="15" customHeight="1">
      <c r="A926" s="47"/>
      <c r="B926" s="317"/>
      <c r="C926" s="318"/>
      <c r="D926" s="76"/>
      <c r="E926" s="161">
        <f>SUM(E928:E931)</f>
        <v>0.9139999999999999</v>
      </c>
      <c r="G926" s="179"/>
      <c r="H926" s="1"/>
    </row>
    <row r="927" spans="1:18" ht="15" customHeight="1">
      <c r="A927" s="38" t="s">
        <v>5</v>
      </c>
      <c r="B927" s="331" t="s">
        <v>17</v>
      </c>
      <c r="C927" s="332"/>
      <c r="D927" s="310" t="s">
        <v>18</v>
      </c>
      <c r="E927" s="37" t="s">
        <v>7</v>
      </c>
      <c r="G927" s="88" t="str">
        <f>CONCATENATE("Cable Scrap, Lying at ",B928,". Quantity in MT - ")</f>
        <v>Cable Scrap, Lying at CS Mohali. Quantity in MT - </v>
      </c>
      <c r="H927" s="339" t="str">
        <f ca="1">CONCATENATE(G927,G928,(INDIRECT(I928)),(INDIRECT(J928)),(INDIRECT(K928)),(INDIRECT(L928)),(INDIRECT(M928)),(INDIRECT(N928)),(INDIRECT(O928)),(INDIRECT(P928)),(INDIRECT(Q928)),(INDIRECT(R928)))</f>
        <v>Cable Scrap, Lying at CS Mohali. Quantity in MT - 1/core PVC Alumn. Cable scrap - 0.005, 2/core PVC Alumn. Cable scrap - 0.127, 4/core PVC Alumn. Cable scrap - 0.492, 3/ core XLPE Alu cable scrap - 0.29, </v>
      </c>
      <c r="I927" s="92" t="str">
        <f aca="true" ca="1" t="array" ref="I927">CELL("address",INDEX(G927:G981,MATCH(TRUE,ISBLANK(G927:G981),0)))</f>
        <v>$G$932</v>
      </c>
      <c r="J927" s="92">
        <f aca="true" t="array" ref="J927">MATCH(TRUE,ISBLANK(G927:G981),0)</f>
        <v>6</v>
      </c>
      <c r="K927" s="92">
        <f>J927-3</f>
        <v>3</v>
      </c>
      <c r="L927" s="92"/>
      <c r="M927" s="92"/>
      <c r="N927" s="92"/>
      <c r="O927" s="92"/>
      <c r="P927" s="92"/>
      <c r="Q927" s="92"/>
      <c r="R927" s="92"/>
    </row>
    <row r="928" spans="1:18" ht="15" customHeight="1">
      <c r="A928" s="340" t="s">
        <v>782</v>
      </c>
      <c r="B928" s="340" t="s">
        <v>58</v>
      </c>
      <c r="C928" s="340"/>
      <c r="D928" s="32" t="s">
        <v>164</v>
      </c>
      <c r="E928" s="320">
        <v>0.005</v>
      </c>
      <c r="F928" s="1" t="s">
        <v>723</v>
      </c>
      <c r="G928" s="87" t="str">
        <f>CONCATENATE(D928," - ",E928,", ")</f>
        <v>1/core PVC Alumn. Cable scrap - 0.005, </v>
      </c>
      <c r="H928" s="339"/>
      <c r="I928" s="92" t="str">
        <f ca="1">IF(J927&gt;=3,(MID(I927,2,1)&amp;MID(I927,4,4)-K927),CELL("address",Z928))</f>
        <v>G929</v>
      </c>
      <c r="J928" s="92" t="str">
        <f ca="1">IF(J927&gt;=4,(MID(I928,1,1)&amp;MID(I928,2,4)+1),CELL("address",AA928))</f>
        <v>G930</v>
      </c>
      <c r="K928" s="92" t="str">
        <f ca="1">IF(J927&gt;=5,(MID(J928,1,1)&amp;MID(J928,2,4)+1),CELL("address",AB928))</f>
        <v>G931</v>
      </c>
      <c r="L928" s="92" t="str">
        <f ca="1">IF(J927&gt;=6,(MID(K928,1,1)&amp;MID(K928,2,4)+1),CELL("address",AC928))</f>
        <v>G932</v>
      </c>
      <c r="M928" s="92" t="str">
        <f ca="1">IF(J927&gt;=7,(MID(L928,1,1)&amp;MID(L928,2,4)+1),CELL("address",AD928))</f>
        <v>$AD$928</v>
      </c>
      <c r="N928" s="92" t="str">
        <f ca="1">IF(J927&gt;=8,(MID(M928,1,1)&amp;MID(M928,2,4)+1),CELL("address",AE928))</f>
        <v>$AE$928</v>
      </c>
      <c r="O928" s="92" t="str">
        <f ca="1">IF(J927&gt;=9,(MID(N928,1,1)&amp;MID(N928,2,4)+1),CELL("address",AF928))</f>
        <v>$AF$928</v>
      </c>
      <c r="P928" s="92" t="str">
        <f ca="1">IF(J927&gt;=10,(MID(O928,1,1)&amp;MID(O928,2,4)+1),CELL("address",AG928))</f>
        <v>$AG$928</v>
      </c>
      <c r="Q928" s="92" t="str">
        <f ca="1">IF(J927&gt;=11,(MID(P928,1,1)&amp;MID(P928,2,4)+1),CELL("address",AH928))</f>
        <v>$AH$928</v>
      </c>
      <c r="R928" s="92" t="str">
        <f ca="1">IF(J927&gt;=12,(MID(Q928,1,1)&amp;MID(Q928,2,4)+1),CELL("address",AI928))</f>
        <v>$AI$928</v>
      </c>
    </row>
    <row r="929" spans="1:8" ht="15" customHeight="1">
      <c r="A929" s="340"/>
      <c r="B929" s="340"/>
      <c r="C929" s="340"/>
      <c r="D929" s="32" t="s">
        <v>86</v>
      </c>
      <c r="E929" s="324">
        <v>0.127</v>
      </c>
      <c r="F929" s="1" t="s">
        <v>723</v>
      </c>
      <c r="G929" s="87" t="str">
        <f>CONCATENATE(D929," - ",E929,", ")</f>
        <v>2/core PVC Alumn. Cable scrap - 0.127, </v>
      </c>
      <c r="H929" s="1"/>
    </row>
    <row r="930" spans="1:8" ht="15" customHeight="1">
      <c r="A930" s="340"/>
      <c r="B930" s="340"/>
      <c r="C930" s="340"/>
      <c r="D930" s="32" t="s">
        <v>87</v>
      </c>
      <c r="E930" s="158">
        <v>0.492</v>
      </c>
      <c r="F930" s="1" t="s">
        <v>723</v>
      </c>
      <c r="G930" s="87" t="str">
        <f>CONCATENATE(D930," - ",E930,", ")</f>
        <v>4/core PVC Alumn. Cable scrap - 0.492, </v>
      </c>
      <c r="H930" s="1"/>
    </row>
    <row r="931" spans="1:8" ht="15" customHeight="1">
      <c r="A931" s="340"/>
      <c r="B931" s="340"/>
      <c r="C931" s="340"/>
      <c r="D931" s="32" t="s">
        <v>88</v>
      </c>
      <c r="E931" s="158">
        <v>0.29</v>
      </c>
      <c r="F931" s="1" t="s">
        <v>723</v>
      </c>
      <c r="G931" s="87" t="str">
        <f>CONCATENATE(D931," - ",E931,", ")</f>
        <v>3/ core XLPE Alu cable scrap - 0.29, </v>
      </c>
      <c r="H931" s="1"/>
    </row>
    <row r="932" spans="1:8" ht="15" customHeight="1">
      <c r="A932" s="37"/>
      <c r="B932" s="39"/>
      <c r="C932" s="40"/>
      <c r="D932" s="32"/>
      <c r="E932" s="158"/>
      <c r="G932" s="179"/>
      <c r="H932" s="1"/>
    </row>
    <row r="933" spans="1:8" ht="15" customHeight="1">
      <c r="A933" s="47"/>
      <c r="B933" s="317"/>
      <c r="C933" s="318"/>
      <c r="D933" s="76"/>
      <c r="E933" s="161">
        <f>SUM(E935:E938)</f>
        <v>5.244</v>
      </c>
      <c r="G933" s="179"/>
      <c r="H933" s="1"/>
    </row>
    <row r="934" spans="1:18" ht="15" customHeight="1">
      <c r="A934" s="38" t="s">
        <v>5</v>
      </c>
      <c r="B934" s="331" t="s">
        <v>17</v>
      </c>
      <c r="C934" s="332"/>
      <c r="D934" s="310" t="s">
        <v>18</v>
      </c>
      <c r="E934" s="37" t="s">
        <v>7</v>
      </c>
      <c r="G934" s="88" t="str">
        <f>CONCATENATE("Cable Scrap, Lying at ",B935,". Quantity in MT - ")</f>
        <v>Cable Scrap, Lying at CS Patiala. Quantity in MT - </v>
      </c>
      <c r="H934" s="339" t="str">
        <f ca="1">CONCATENATE(G934,G935,(INDIRECT(I935)),(INDIRECT(J935)),(INDIRECT(K935)),(INDIRECT(L935)),(INDIRECT(M935)),(INDIRECT(N935)),(INDIRECT(O935)),(INDIRECT(P935)),(INDIRECT(Q935)),(INDIRECT(R935)))</f>
        <v>Cable Scrap, Lying at CS Patiala. Quantity in MT - 1/core PVC Alumn. Cable scrap - 0.412, 2/core PVC Alumn. Cable scrap - 0.278, 4/core PVC Alumn. Cable scrap - 0.53, 3/ core XLPE Alu cable scrap - 4.024, </v>
      </c>
      <c r="I934" s="92" t="str">
        <f aca="true" ca="1" t="array" ref="I934">CELL("address",INDEX(G934:G988,MATCH(TRUE,ISBLANK(G934:G988),0)))</f>
        <v>$G$939</v>
      </c>
      <c r="J934" s="92">
        <f aca="true" t="array" ref="J934">MATCH(TRUE,ISBLANK(G934:G988),0)</f>
        <v>6</v>
      </c>
      <c r="K934" s="92">
        <f>J934-3</f>
        <v>3</v>
      </c>
      <c r="L934" s="92"/>
      <c r="M934" s="92"/>
      <c r="N934" s="92"/>
      <c r="O934" s="92"/>
      <c r="P934" s="92"/>
      <c r="Q934" s="92"/>
      <c r="R934" s="92"/>
    </row>
    <row r="935" spans="1:18" ht="15" customHeight="1">
      <c r="A935" s="340" t="s">
        <v>248</v>
      </c>
      <c r="B935" s="340" t="s">
        <v>51</v>
      </c>
      <c r="C935" s="340"/>
      <c r="D935" s="32" t="s">
        <v>164</v>
      </c>
      <c r="E935" s="320">
        <v>0.412</v>
      </c>
      <c r="F935" s="1" t="s">
        <v>723</v>
      </c>
      <c r="G935" s="87" t="str">
        <f>CONCATENATE(D935," - ",E935,", ")</f>
        <v>1/core PVC Alumn. Cable scrap - 0.412, </v>
      </c>
      <c r="H935" s="339"/>
      <c r="I935" s="92" t="str">
        <f ca="1">IF(J934&gt;=3,(MID(I934,2,1)&amp;MID(I934,4,4)-K934),CELL("address",Z935))</f>
        <v>G936</v>
      </c>
      <c r="J935" s="92" t="str">
        <f ca="1">IF(J934&gt;=4,(MID(I935,1,1)&amp;MID(I935,2,4)+1),CELL("address",AA935))</f>
        <v>G937</v>
      </c>
      <c r="K935" s="92" t="str">
        <f ca="1">IF(J934&gt;=5,(MID(J935,1,1)&amp;MID(J935,2,4)+1),CELL("address",AB935))</f>
        <v>G938</v>
      </c>
      <c r="L935" s="92" t="str">
        <f ca="1">IF(J934&gt;=6,(MID(K935,1,1)&amp;MID(K935,2,4)+1),CELL("address",AC935))</f>
        <v>G939</v>
      </c>
      <c r="M935" s="92" t="str">
        <f ca="1">IF(J934&gt;=7,(MID(L935,1,1)&amp;MID(L935,2,4)+1),CELL("address",AD935))</f>
        <v>$AD$935</v>
      </c>
      <c r="N935" s="92" t="str">
        <f ca="1">IF(J934&gt;=8,(MID(M935,1,1)&amp;MID(M935,2,4)+1),CELL("address",AE935))</f>
        <v>$AE$935</v>
      </c>
      <c r="O935" s="92" t="str">
        <f ca="1">IF(J934&gt;=9,(MID(N935,1,1)&amp;MID(N935,2,4)+1),CELL("address",AF935))</f>
        <v>$AF$935</v>
      </c>
      <c r="P935" s="92" t="str">
        <f ca="1">IF(J934&gt;=10,(MID(O935,1,1)&amp;MID(O935,2,4)+1),CELL("address",AG935))</f>
        <v>$AG$935</v>
      </c>
      <c r="Q935" s="92" t="str">
        <f ca="1">IF(J934&gt;=11,(MID(P935,1,1)&amp;MID(P935,2,4)+1),CELL("address",AH935))</f>
        <v>$AH$935</v>
      </c>
      <c r="R935" s="92" t="str">
        <f ca="1">IF(J934&gt;=12,(MID(Q935,1,1)&amp;MID(Q935,2,4)+1),CELL("address",AI935))</f>
        <v>$AI$935</v>
      </c>
    </row>
    <row r="936" spans="1:8" ht="15" customHeight="1">
      <c r="A936" s="340"/>
      <c r="B936" s="340"/>
      <c r="C936" s="340"/>
      <c r="D936" s="32" t="s">
        <v>86</v>
      </c>
      <c r="E936" s="324">
        <v>0.278</v>
      </c>
      <c r="F936" s="1" t="s">
        <v>723</v>
      </c>
      <c r="G936" s="87" t="str">
        <f>CONCATENATE(D936," - ",E936,", ")</f>
        <v>2/core PVC Alumn. Cable scrap - 0.278, </v>
      </c>
      <c r="H936" s="1"/>
    </row>
    <row r="937" spans="1:8" ht="15" customHeight="1">
      <c r="A937" s="340"/>
      <c r="B937" s="340"/>
      <c r="C937" s="340"/>
      <c r="D937" s="32" t="s">
        <v>87</v>
      </c>
      <c r="E937" s="158">
        <v>0.53</v>
      </c>
      <c r="F937" s="1" t="s">
        <v>723</v>
      </c>
      <c r="G937" s="87" t="str">
        <f>CONCATENATE(D937," - ",E937,", ")</f>
        <v>4/core PVC Alumn. Cable scrap - 0.53, </v>
      </c>
      <c r="H937" s="1"/>
    </row>
    <row r="938" spans="1:8" ht="15" customHeight="1">
      <c r="A938" s="340"/>
      <c r="B938" s="340"/>
      <c r="C938" s="340"/>
      <c r="D938" s="32" t="s">
        <v>88</v>
      </c>
      <c r="E938" s="158">
        <v>4.024</v>
      </c>
      <c r="F938" s="1" t="s">
        <v>723</v>
      </c>
      <c r="G938" s="87" t="str">
        <f>CONCATENATE(D938," - ",E938,", ")</f>
        <v>3/ core XLPE Alu cable scrap - 4.024, </v>
      </c>
      <c r="H938" s="1"/>
    </row>
    <row r="939" spans="1:8" ht="15" customHeight="1">
      <c r="A939" s="37"/>
      <c r="B939" s="39"/>
      <c r="C939" s="40"/>
      <c r="D939" s="32"/>
      <c r="E939" s="158"/>
      <c r="G939" s="179"/>
      <c r="H939" s="1"/>
    </row>
    <row r="940" spans="1:8" ht="20.25" customHeight="1">
      <c r="A940" s="11" t="s">
        <v>13</v>
      </c>
      <c r="B940" s="12"/>
      <c r="C940" s="9"/>
      <c r="D940" s="32"/>
      <c r="E940" s="206"/>
      <c r="F940" s="173"/>
      <c r="G940" s="92"/>
      <c r="H940" s="1"/>
    </row>
    <row r="941" spans="1:15" ht="15" customHeight="1">
      <c r="A941" s="50"/>
      <c r="B941" s="51"/>
      <c r="C941" s="52"/>
      <c r="D941" s="52"/>
      <c r="E941" s="149">
        <f>SUM(E943:E944)</f>
        <v>22.312</v>
      </c>
      <c r="F941" s="92"/>
      <c r="G941" s="232"/>
      <c r="H941" s="232"/>
      <c r="I941" s="92"/>
      <c r="J941" s="92"/>
      <c r="K941" s="92"/>
      <c r="L941" s="92"/>
      <c r="M941" s="92"/>
      <c r="N941" s="92"/>
      <c r="O941" s="92"/>
    </row>
    <row r="942" spans="1:18" ht="15" customHeight="1">
      <c r="A942" s="340" t="s">
        <v>5</v>
      </c>
      <c r="B942" s="340"/>
      <c r="C942" s="53" t="s">
        <v>17</v>
      </c>
      <c r="D942" s="308" t="s">
        <v>18</v>
      </c>
      <c r="E942" s="37" t="s">
        <v>7</v>
      </c>
      <c r="G942" s="88" t="str">
        <f>CONCATENATE("Misc. Iron Scrap, Lying at ",C943,". Quantity in MT - ")</f>
        <v>Misc. Iron Scrap, Lying at Pilot W/Shop Sri Muktsar Sahib. Quantity in MT - </v>
      </c>
      <c r="H942" s="339" t="str">
        <f ca="1">CONCATENATE(G942,G943,(INDIRECT(I943)),(INDIRECT(J943)),(INDIRECT(K943)),(INDIRECT(L943)),(INDIRECT(M943)),(INDIRECT(N943)),(INDIRECT(O943)),(INDIRECT(P943)),(INDIRECT(Q943)),(INDIRECT(R943)),".")</f>
        <v>Misc. Iron Scrap, Lying at Pilot W/Shop Sri Muktsar Sahib. Quantity in MT - MS iron scrap / GI scrap - 10.182, HT wire scrap off size - 12.13, .</v>
      </c>
      <c r="I942" s="92" t="str">
        <f aca="true" ca="1" t="array" ref="I942">CELL("address",INDEX(G942:G954,MATCH(TRUE,ISBLANK(G942:G954),0)))</f>
        <v>$G$945</v>
      </c>
      <c r="J942" s="92">
        <f aca="true" t="array" ref="J942">MATCH(TRUE,ISBLANK(G942:G954),0)</f>
        <v>4</v>
      </c>
      <c r="K942" s="92">
        <f>J942-3</f>
        <v>1</v>
      </c>
      <c r="L942" s="92"/>
      <c r="M942" s="92"/>
      <c r="N942" s="92"/>
      <c r="O942" s="92"/>
      <c r="P942" s="92"/>
      <c r="Q942" s="92"/>
      <c r="R942" s="92"/>
    </row>
    <row r="943" spans="1:18" ht="15" customHeight="1">
      <c r="A943" s="341" t="s">
        <v>21</v>
      </c>
      <c r="B943" s="358"/>
      <c r="C943" s="330" t="s">
        <v>19</v>
      </c>
      <c r="D943" s="38" t="s">
        <v>20</v>
      </c>
      <c r="E943" s="66">
        <v>10.182</v>
      </c>
      <c r="G943" s="87" t="str">
        <f>CONCATENATE(D943," - ",E943,", ")</f>
        <v>MS iron scrap / GI scrap - 10.182, </v>
      </c>
      <c r="H943" s="339"/>
      <c r="I943" s="92" t="str">
        <f ca="1">IF(J942&gt;=3,(MID(I942,2,1)&amp;MID(I942,4,4)-K942),CELL("address",Z943))</f>
        <v>G944</v>
      </c>
      <c r="J943" s="92" t="str">
        <f ca="1">IF(J942&gt;=4,(MID(I943,1,1)&amp;MID(I943,2,4)+1),CELL("address",AA943))</f>
        <v>G945</v>
      </c>
      <c r="K943" s="92" t="str">
        <f ca="1">IF(J942&gt;=5,(MID(J943,1,1)&amp;MID(J943,2,4)+1),CELL("address",AB943))</f>
        <v>$AB$943</v>
      </c>
      <c r="L943" s="92" t="str">
        <f ca="1">IF(J942&gt;=6,(MID(K943,1,1)&amp;MID(K943,2,4)+1),CELL("address",AC943))</f>
        <v>$AC$943</v>
      </c>
      <c r="M943" s="92" t="str">
        <f ca="1">IF(J942&gt;=7,(MID(L943,1,1)&amp;MID(L943,2,4)+1),CELL("address",AD943))</f>
        <v>$AD$943</v>
      </c>
      <c r="N943" s="92" t="str">
        <f ca="1">IF(J942&gt;=8,(MID(M943,1,1)&amp;MID(M943,2,4)+1),CELL("address",AE943))</f>
        <v>$AE$943</v>
      </c>
      <c r="O943" s="92" t="str">
        <f ca="1">IF(J942&gt;=9,(MID(N943,1,1)&amp;MID(N943,2,4)+1),CELL("address",AF943))</f>
        <v>$AF$943</v>
      </c>
      <c r="P943" s="92" t="str">
        <f ca="1">IF(J942&gt;=10,(MID(O943,1,1)&amp;MID(O943,2,4)+1),CELL("address",AG943))</f>
        <v>$AG$943</v>
      </c>
      <c r="Q943" s="92" t="str">
        <f ca="1">IF(J942&gt;=11,(MID(P943,1,1)&amp;MID(P943,2,4)+1),CELL("address",AH943))</f>
        <v>$AH$943</v>
      </c>
      <c r="R943" s="92" t="str">
        <f ca="1">IF(J942&gt;=12,(MID(Q943,1,1)&amp;MID(Q943,2,4)+1),CELL("address",AI943))</f>
        <v>$AI$943</v>
      </c>
    </row>
    <row r="944" spans="1:15" ht="15" customHeight="1">
      <c r="A944" s="359"/>
      <c r="B944" s="360"/>
      <c r="C944" s="357"/>
      <c r="D944" s="38" t="s">
        <v>67</v>
      </c>
      <c r="E944" s="66">
        <v>12.13</v>
      </c>
      <c r="G944" s="87" t="str">
        <f>CONCATENATE(D944," - ",E944,", ")</f>
        <v>HT wire scrap off size - 12.13, </v>
      </c>
      <c r="H944" s="1"/>
      <c r="I944" s="92"/>
      <c r="J944" s="92"/>
      <c r="K944" s="92"/>
      <c r="L944" s="92"/>
      <c r="M944" s="92"/>
      <c r="N944" s="92"/>
      <c r="O944" s="92"/>
    </row>
    <row r="945" spans="1:8" ht="15" customHeight="1">
      <c r="A945" s="37"/>
      <c r="B945" s="39"/>
      <c r="C945" s="45"/>
      <c r="D945" s="36"/>
      <c r="E945" s="309"/>
      <c r="F945" s="92"/>
      <c r="G945" s="87"/>
      <c r="H945" s="1"/>
    </row>
    <row r="946" spans="1:18" ht="15" customHeight="1">
      <c r="A946" s="50"/>
      <c r="B946" s="51"/>
      <c r="C946" s="51"/>
      <c r="D946" s="52"/>
      <c r="E946" s="146">
        <f>SUM(E948:E948)</f>
        <v>30414</v>
      </c>
      <c r="F946" s="11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</row>
    <row r="947" spans="1:18" ht="15" customHeight="1">
      <c r="A947" s="340" t="s">
        <v>5</v>
      </c>
      <c r="B947" s="340"/>
      <c r="C947" s="38" t="s">
        <v>17</v>
      </c>
      <c r="D947" s="308" t="s">
        <v>18</v>
      </c>
      <c r="E947" s="37" t="s">
        <v>65</v>
      </c>
      <c r="G947" s="88" t="str">
        <f>CONCATENATE("Misc. Iron Scrap, Lying at ",C948,". Quantity in No - ")</f>
        <v>Misc. Iron Scrap, Lying at S &amp; T Store Bathinda. Quantity in No - </v>
      </c>
      <c r="H947" s="339" t="str">
        <f ca="1">CONCATENATE(G947,G948,(INDIRECT(I948)),(INDIRECT(J948)),(INDIRECT(K948)),(INDIRECT(L948)),(INDIRECT(M948)),(INDIRECT(N948)),(INDIRECT(O948)),(INDIRECT(P948)),(INDIRECT(Q948)),(INDIRECT(R948)),".")</f>
        <v>Misc. Iron Scrap, Lying at S &amp; T Store Bathinda. Quantity in No - Disc Insulator Scrap - 30414, .</v>
      </c>
      <c r="I947" s="92" t="str">
        <f aca="true" ca="1" t="array" ref="I947">CELL("address",INDEX(G947:G960,MATCH(TRUE,ISBLANK(G947:G960),0)))</f>
        <v>$G$949</v>
      </c>
      <c r="J947" s="92">
        <f aca="true" t="array" ref="J947">MATCH(TRUE,ISBLANK(G947:G960),0)</f>
        <v>3</v>
      </c>
      <c r="K947" s="92">
        <f>J947-3</f>
        <v>0</v>
      </c>
      <c r="L947" s="92"/>
      <c r="M947" s="92"/>
      <c r="N947" s="92"/>
      <c r="O947" s="92"/>
      <c r="P947" s="92"/>
      <c r="Q947" s="92"/>
      <c r="R947" s="92"/>
    </row>
    <row r="948" spans="1:18" ht="15" customHeight="1">
      <c r="A948" s="341" t="s">
        <v>30</v>
      </c>
      <c r="B948" s="342"/>
      <c r="C948" s="312" t="s">
        <v>53</v>
      </c>
      <c r="D948" s="38" t="s">
        <v>66</v>
      </c>
      <c r="E948" s="147">
        <v>30414</v>
      </c>
      <c r="G948" s="87" t="str">
        <f>CONCATENATE(D948," - ",E948,", ")</f>
        <v>Disc Insulator Scrap - 30414, </v>
      </c>
      <c r="H948" s="339"/>
      <c r="I948" s="92" t="str">
        <f ca="1">IF(J947&gt;=3,(MID(I947,2,1)&amp;MID(I947,4,4)-K947),CELL("address",Z948))</f>
        <v>G949</v>
      </c>
      <c r="J948" s="92" t="str">
        <f ca="1">IF(J947&gt;=4,(MID(I948,1,1)&amp;MID(I948,2,4)+1),CELL("address",AA948))</f>
        <v>$AA$948</v>
      </c>
      <c r="K948" s="92" t="str">
        <f ca="1">IF(J947&gt;=5,(MID(J948,1,1)&amp;MID(J948,2,4)+1),CELL("address",AB948))</f>
        <v>$AB$948</v>
      </c>
      <c r="L948" s="92" t="str">
        <f ca="1">IF(J947&gt;=6,(MID(K948,1,1)&amp;MID(K948,2,4)+1),CELL("address",AC948))</f>
        <v>$AC$948</v>
      </c>
      <c r="M948" s="92" t="str">
        <f ca="1">IF(J947&gt;=7,(MID(L948,1,1)&amp;MID(L948,2,4)+1),CELL("address",AD948))</f>
        <v>$AD$948</v>
      </c>
      <c r="N948" s="92" t="str">
        <f ca="1">IF(J947&gt;=8,(MID(M948,1,1)&amp;MID(M948,2,4)+1),CELL("address",AE948))</f>
        <v>$AE$948</v>
      </c>
      <c r="O948" s="92" t="str">
        <f ca="1">IF(J947&gt;=9,(MID(N948,1,1)&amp;MID(N948,2,4)+1),CELL("address",AF948))</f>
        <v>$AF$948</v>
      </c>
      <c r="P948" s="92" t="str">
        <f ca="1">IF(J947&gt;=10,(MID(O948,1,1)&amp;MID(O948,2,4)+1),CELL("address",AG948))</f>
        <v>$AG$948</v>
      </c>
      <c r="Q948" s="92" t="str">
        <f ca="1">IF(J947&gt;=11,(MID(P948,1,1)&amp;MID(P948,2,4)+1),CELL("address",AH948))</f>
        <v>$AH$948</v>
      </c>
      <c r="R948" s="92" t="str">
        <f ca="1">IF(J947&gt;=12,(MID(Q948,1,1)&amp;MID(Q948,2,4)+1),CELL("address",AI948))</f>
        <v>$AI$948</v>
      </c>
    </row>
    <row r="949" spans="1:8" ht="15" customHeight="1">
      <c r="A949" s="37"/>
      <c r="B949" s="40"/>
      <c r="C949" s="308"/>
      <c r="D949" s="38"/>
      <c r="E949" s="148"/>
      <c r="F949" s="173"/>
      <c r="H949" s="1"/>
    </row>
    <row r="950" spans="1:15" ht="15" customHeight="1">
      <c r="A950" s="50"/>
      <c r="B950" s="51"/>
      <c r="C950" s="51"/>
      <c r="D950" s="237"/>
      <c r="E950" s="149">
        <f>E952+E953</f>
        <v>186.886</v>
      </c>
      <c r="F950" s="173"/>
      <c r="G950" s="92"/>
      <c r="H950" s="92"/>
      <c r="I950" s="92"/>
      <c r="J950" s="92"/>
      <c r="K950" s="92"/>
      <c r="L950" s="92"/>
      <c r="M950" s="92"/>
      <c r="N950" s="92"/>
      <c r="O950" s="92"/>
    </row>
    <row r="951" spans="1:18" ht="15" customHeight="1">
      <c r="A951" s="340" t="s">
        <v>5</v>
      </c>
      <c r="B951" s="340"/>
      <c r="C951" s="38" t="s">
        <v>17</v>
      </c>
      <c r="D951" s="308" t="s">
        <v>18</v>
      </c>
      <c r="E951" s="37" t="s">
        <v>7</v>
      </c>
      <c r="F951" s="173"/>
      <c r="G951" s="88" t="str">
        <f>CONCATENATE("Misc. Iron Scrap, Lying at ",C952,". Quantity in MT - ")</f>
        <v>Misc. Iron Scrap, Lying at S &amp; T Store Bathinda. Quantity in MT - </v>
      </c>
      <c r="H951" s="339" t="str">
        <f ca="1">CONCATENATE(G951,G952,(INDIRECT(I952)),(INDIRECT(J952)),(INDIRECT(K952)),(INDIRECT(L952)),(INDIRECT(M952)),(INDIRECT(N952)),(INDIRECT(O952)),(INDIRECT(P952)),(INDIRECT(Q952)),(INDIRECT(R952)),".")</f>
        <v>Misc. Iron Scrap, Lying at S &amp; T Store Bathinda. Quantity in MT - MS Rail scrap - 181.996, Earthwire GSL scrap - 4.89, .</v>
      </c>
      <c r="I951" s="92" t="str">
        <f aca="true" ca="1" t="array" ref="I951">CELL("address",INDEX(G951:G965,MATCH(TRUE,ISBLANK(G951:G965),0)))</f>
        <v>$G$954</v>
      </c>
      <c r="J951" s="92">
        <f aca="true" t="array" ref="J951">MATCH(TRUE,ISBLANK(G951:G965),0)</f>
        <v>4</v>
      </c>
      <c r="K951" s="92">
        <f>J951-3</f>
        <v>1</v>
      </c>
      <c r="L951" s="92"/>
      <c r="M951" s="92"/>
      <c r="N951" s="92"/>
      <c r="O951" s="92"/>
      <c r="P951" s="92"/>
      <c r="Q951" s="92"/>
      <c r="R951" s="92"/>
    </row>
    <row r="952" spans="1:18" ht="15" customHeight="1">
      <c r="A952" s="340" t="s">
        <v>33</v>
      </c>
      <c r="B952" s="340"/>
      <c r="C952" s="330" t="s">
        <v>53</v>
      </c>
      <c r="D952" s="40" t="s">
        <v>57</v>
      </c>
      <c r="E952" s="66">
        <v>181.996</v>
      </c>
      <c r="F952" s="92"/>
      <c r="G952" s="87" t="str">
        <f>CONCATENATE(D952," - ",E952,", ")</f>
        <v>MS Rail scrap - 181.996, </v>
      </c>
      <c r="H952" s="339"/>
      <c r="I952" s="92" t="str">
        <f ca="1">IF(J951&gt;=3,(MID(I951,2,1)&amp;MID(I951,4,4)-K951),CELL("address",Z952))</f>
        <v>G953</v>
      </c>
      <c r="J952" s="92" t="str">
        <f ca="1">IF(J951&gt;=4,(MID(I952,1,1)&amp;MID(I952,2,4)+1),CELL("address",AA952))</f>
        <v>G954</v>
      </c>
      <c r="K952" s="92" t="str">
        <f ca="1">IF(J951&gt;=5,(MID(J952,1,1)&amp;MID(J952,2,4)+1),CELL("address",AB952))</f>
        <v>$AB$952</v>
      </c>
      <c r="L952" s="92" t="str">
        <f ca="1">IF(J951&gt;=6,(MID(K952,1,1)&amp;MID(K952,2,4)+1),CELL("address",AC952))</f>
        <v>$AC$952</v>
      </c>
      <c r="M952" s="92" t="str">
        <f ca="1">IF(J951&gt;=7,(MID(L952,1,1)&amp;MID(L952,2,4)+1),CELL("address",AD952))</f>
        <v>$AD$952</v>
      </c>
      <c r="N952" s="92" t="str">
        <f ca="1">IF(J951&gt;=8,(MID(M952,1,1)&amp;MID(M952,2,4)+1),CELL("address",AE952))</f>
        <v>$AE$952</v>
      </c>
      <c r="O952" s="92" t="str">
        <f ca="1">IF(J951&gt;=9,(MID(N952,1,1)&amp;MID(N952,2,4)+1),CELL("address",AF952))</f>
        <v>$AF$952</v>
      </c>
      <c r="P952" s="92" t="str">
        <f ca="1">IF(J951&gt;=10,(MID(O952,1,1)&amp;MID(O952,2,4)+1),CELL("address",AG952))</f>
        <v>$AG$952</v>
      </c>
      <c r="Q952" s="92" t="str">
        <f ca="1">IF(J951&gt;=11,(MID(P952,1,1)&amp;MID(P952,2,4)+1),CELL("address",AH952))</f>
        <v>$AH$952</v>
      </c>
      <c r="R952" s="92" t="str">
        <f ca="1">IF(J951&gt;=12,(MID(Q952,1,1)&amp;MID(Q952,2,4)+1),CELL("address",AI952))</f>
        <v>$AI$952</v>
      </c>
    </row>
    <row r="953" spans="1:15" ht="15" customHeight="1">
      <c r="A953" s="340"/>
      <c r="B953" s="340"/>
      <c r="C953" s="330"/>
      <c r="D953" s="40" t="s">
        <v>136</v>
      </c>
      <c r="E953" s="66">
        <v>4.89</v>
      </c>
      <c r="F953" s="112"/>
      <c r="G953" s="87" t="str">
        <f>CONCATENATE(D953," - ",E953,", ")</f>
        <v>Earthwire GSL scrap - 4.89, </v>
      </c>
      <c r="H953" s="92"/>
      <c r="I953" s="92"/>
      <c r="J953" s="92"/>
      <c r="K953" s="92"/>
      <c r="L953" s="92"/>
      <c r="M953" s="92"/>
      <c r="N953" s="92"/>
      <c r="O953" s="92"/>
    </row>
    <row r="954" spans="1:8" ht="15" customHeight="1">
      <c r="A954" s="37"/>
      <c r="B954" s="39"/>
      <c r="C954" s="45"/>
      <c r="D954" s="39"/>
      <c r="E954" s="55"/>
      <c r="F954" s="174"/>
      <c r="H954" s="1"/>
    </row>
    <row r="955" spans="1:18" ht="15" customHeight="1">
      <c r="A955" s="337"/>
      <c r="B955" s="338"/>
      <c r="C955" s="38"/>
      <c r="D955" s="53"/>
      <c r="E955" s="54">
        <f>SUM(E957:E961)</f>
        <v>7.432999999999999</v>
      </c>
      <c r="F955" s="92"/>
      <c r="G955" s="179"/>
      <c r="H955" s="179"/>
      <c r="I955" s="92"/>
      <c r="J955" s="92"/>
      <c r="K955" s="92"/>
      <c r="L955" s="92"/>
      <c r="M955" s="92"/>
      <c r="N955" s="92"/>
      <c r="O955" s="92"/>
      <c r="P955" s="92"/>
      <c r="Q955" s="92"/>
      <c r="R955" s="92"/>
    </row>
    <row r="956" spans="1:18" ht="15" customHeight="1">
      <c r="A956" s="340" t="s">
        <v>5</v>
      </c>
      <c r="B956" s="340"/>
      <c r="C956" s="38" t="s">
        <v>17</v>
      </c>
      <c r="D956" s="308" t="s">
        <v>18</v>
      </c>
      <c r="E956" s="37" t="s">
        <v>7</v>
      </c>
      <c r="G956" s="88" t="str">
        <f>CONCATENATE("Misc. Iron Scrap, Lying at ",C957,". Quantity in MT - ")</f>
        <v>Misc. Iron Scrap, Lying at OL Fazilka. Quantity in MT - </v>
      </c>
      <c r="H956" s="339" t="str">
        <f ca="1">CONCATENATE(G956,G957,(INDIRECT(I957)),(INDIRECT(J957)),(INDIRECT(K957)),(INDIRECT(L957)),(INDIRECT(M957)),(INDIRECT(N957)),(INDIRECT(O957)),(INDIRECT(P957)),(INDIRECT(Q957)),(INDIRECT(R957)),".")</f>
        <v>Misc. Iron Scrap, Lying at OL Fazilka. Quantity in MT - MS iron scrap - 5.833, Teen Patra scrap - 0.17, MS Rail scrap - 1.395, M.S. Nuts &amp; Bolts Scrap - 0.023, G.I. scrap - 0.012, .</v>
      </c>
      <c r="I956" s="92" t="str">
        <f aca="true" ca="1" t="array" ref="I956">CELL("address",INDEX(G956:G966,MATCH(TRUE,ISBLANK(G956:G966),0)))</f>
        <v>$G$962</v>
      </c>
      <c r="J956" s="92">
        <f aca="true" t="array" ref="J956">MATCH(TRUE,ISBLANK(G956:G966),0)</f>
        <v>7</v>
      </c>
      <c r="K956" s="92">
        <f>J956-3</f>
        <v>4</v>
      </c>
      <c r="L956" s="92"/>
      <c r="M956" s="92"/>
      <c r="N956" s="92"/>
      <c r="O956" s="92"/>
      <c r="P956" s="92"/>
      <c r="Q956" s="92"/>
      <c r="R956" s="92"/>
    </row>
    <row r="957" spans="1:18" ht="15" customHeight="1">
      <c r="A957" s="341" t="s">
        <v>50</v>
      </c>
      <c r="B957" s="342"/>
      <c r="C957" s="352" t="s">
        <v>108</v>
      </c>
      <c r="D957" s="321" t="s">
        <v>29</v>
      </c>
      <c r="E957" s="309">
        <v>5.833</v>
      </c>
      <c r="F957" s="1">
        <v>3.683</v>
      </c>
      <c r="G957" s="87" t="str">
        <f>CONCATENATE(D957," - ",E957,", ")</f>
        <v>MS iron scrap - 5.833, </v>
      </c>
      <c r="H957" s="339"/>
      <c r="I957" s="92" t="str">
        <f ca="1">IF(J956&gt;=3,(MID(I956,2,1)&amp;MID(I956,4,4)-K956),CELL("address",Z957))</f>
        <v>G958</v>
      </c>
      <c r="J957" s="92" t="str">
        <f ca="1">IF(J956&gt;=4,(MID(I957,1,1)&amp;MID(I957,2,4)+1),CELL("address",AA957))</f>
        <v>G959</v>
      </c>
      <c r="K957" s="92" t="str">
        <f ca="1">IF(J956&gt;=5,(MID(J957,1,1)&amp;MID(J957,2,4)+1),CELL("address",AB957))</f>
        <v>G960</v>
      </c>
      <c r="L957" s="92" t="str">
        <f ca="1">IF(J956&gt;=6,(MID(K957,1,1)&amp;MID(K957,2,4)+1),CELL("address",AC957))</f>
        <v>G961</v>
      </c>
      <c r="M957" s="92" t="str">
        <f ca="1">IF(J956&gt;=7,(MID(L957,1,1)&amp;MID(L957,2,4)+1),CELL("address",AD957))</f>
        <v>G962</v>
      </c>
      <c r="N957" s="92" t="str">
        <f ca="1">IF(J956&gt;=8,(MID(M957,1,1)&amp;MID(M957,2,4)+1),CELL("address",AE957))</f>
        <v>$AE$957</v>
      </c>
      <c r="O957" s="92" t="str">
        <f ca="1">IF(J956&gt;=9,(MID(N957,1,1)&amp;MID(N957,2,4)+1),CELL("address",AF957))</f>
        <v>$AF$957</v>
      </c>
      <c r="P957" s="92" t="str">
        <f ca="1">IF(J956&gt;=10,(MID(O957,1,1)&amp;MID(O957,2,4)+1),CELL("address",AG957))</f>
        <v>$AG$957</v>
      </c>
      <c r="Q957" s="92" t="str">
        <f ca="1">IF(J956&gt;=11,(MID(P957,1,1)&amp;MID(P957,2,4)+1),CELL("address",AH957))</f>
        <v>$AH$957</v>
      </c>
      <c r="R957" s="92" t="str">
        <f ca="1">IF(J956&gt;=12,(MID(Q957,1,1)&amp;MID(Q957,2,4)+1),CELL("address",AI957))</f>
        <v>$AI$957</v>
      </c>
    </row>
    <row r="958" spans="1:15" ht="15" customHeight="1">
      <c r="A958" s="370"/>
      <c r="B958" s="371"/>
      <c r="C958" s="353"/>
      <c r="D958" s="77" t="s">
        <v>60</v>
      </c>
      <c r="E958" s="55">
        <v>0.17</v>
      </c>
      <c r="G958" s="87" t="str">
        <f>CONCATENATE(D958," - ",E958,", ")</f>
        <v>Teen Patra scrap - 0.17, </v>
      </c>
      <c r="H958" s="179"/>
      <c r="I958" s="92"/>
      <c r="J958" s="92"/>
      <c r="K958" s="92"/>
      <c r="L958" s="92"/>
      <c r="M958" s="92"/>
      <c r="N958" s="92"/>
      <c r="O958" s="92"/>
    </row>
    <row r="959" spans="1:8" ht="15" customHeight="1">
      <c r="A959" s="370"/>
      <c r="B959" s="371"/>
      <c r="C959" s="353"/>
      <c r="D959" s="319" t="s">
        <v>57</v>
      </c>
      <c r="E959" s="309">
        <v>1.395</v>
      </c>
      <c r="F959" s="1">
        <v>1.115</v>
      </c>
      <c r="G959" s="87" t="str">
        <f>CONCATENATE(D959," - ",E959,", ")</f>
        <v>MS Rail scrap - 1.395, </v>
      </c>
      <c r="H959" s="179"/>
    </row>
    <row r="960" spans="1:15" ht="15" customHeight="1">
      <c r="A960" s="370"/>
      <c r="B960" s="371"/>
      <c r="C960" s="353"/>
      <c r="D960" s="274" t="s">
        <v>189</v>
      </c>
      <c r="E960" s="309">
        <v>0.023</v>
      </c>
      <c r="F960" s="92">
        <v>0.021</v>
      </c>
      <c r="G960" s="87" t="str">
        <f>CONCATENATE(D960," - ",E960,", ")</f>
        <v>M.S. Nuts &amp; Bolts Scrap - 0.023, </v>
      </c>
      <c r="H960" s="179"/>
      <c r="I960" s="92"/>
      <c r="J960" s="92"/>
      <c r="K960" s="92"/>
      <c r="L960" s="92"/>
      <c r="M960" s="92"/>
      <c r="N960" s="92"/>
      <c r="O960" s="92"/>
    </row>
    <row r="961" spans="1:15" ht="15" customHeight="1">
      <c r="A961" s="372"/>
      <c r="B961" s="373"/>
      <c r="C961" s="354"/>
      <c r="D961" s="32" t="s">
        <v>184</v>
      </c>
      <c r="E961" s="309">
        <v>0.012</v>
      </c>
      <c r="F961" s="92"/>
      <c r="G961" s="87" t="str">
        <f>CONCATENATE(D961," - ",E961,", ")</f>
        <v>G.I. scrap - 0.012, </v>
      </c>
      <c r="H961" s="179"/>
      <c r="I961" s="92"/>
      <c r="J961" s="92"/>
      <c r="K961" s="92"/>
      <c r="L961" s="92"/>
      <c r="M961" s="92"/>
      <c r="N961" s="92"/>
      <c r="O961" s="92"/>
    </row>
    <row r="962" spans="1:15" ht="15" customHeight="1">
      <c r="A962" s="331"/>
      <c r="B962" s="332"/>
      <c r="C962" s="308"/>
      <c r="D962" s="38"/>
      <c r="E962" s="55"/>
      <c r="F962" s="92"/>
      <c r="G962" s="179"/>
      <c r="H962" s="179"/>
      <c r="I962" s="92"/>
      <c r="J962" s="92"/>
      <c r="K962" s="92"/>
      <c r="L962" s="92"/>
      <c r="M962" s="92"/>
      <c r="N962" s="92"/>
      <c r="O962" s="92"/>
    </row>
    <row r="963" spans="1:18" ht="15" customHeight="1">
      <c r="A963" s="337"/>
      <c r="B963" s="338"/>
      <c r="C963" s="38"/>
      <c r="D963" s="53"/>
      <c r="E963" s="149">
        <f>SUM(E965:E965)</f>
        <v>100</v>
      </c>
      <c r="G963" s="179"/>
      <c r="H963" s="179"/>
      <c r="I963" s="92"/>
      <c r="J963" s="92"/>
      <c r="K963" s="92"/>
      <c r="L963" s="92"/>
      <c r="M963" s="92"/>
      <c r="N963" s="92"/>
      <c r="O963" s="92"/>
      <c r="P963" s="92"/>
      <c r="Q963" s="92"/>
      <c r="R963" s="92"/>
    </row>
    <row r="964" spans="1:18" ht="15" customHeight="1">
      <c r="A964" s="340" t="s">
        <v>5</v>
      </c>
      <c r="B964" s="340"/>
      <c r="C964" s="38" t="s">
        <v>17</v>
      </c>
      <c r="D964" s="308" t="s">
        <v>18</v>
      </c>
      <c r="E964" s="37" t="s">
        <v>7</v>
      </c>
      <c r="G964" s="88" t="str">
        <f>CONCATENATE("Misc. Iron Scrap, Lying at ",C965,". Quantity in MT - ")</f>
        <v>Misc. Iron Scrap, Lying at S &amp; T Store Bathinda. Quantity in MT - </v>
      </c>
      <c r="H964" s="339" t="str">
        <f ca="1">CONCATENATE(G964,G965,(INDIRECT(I965)),(INDIRECT(J965)),(INDIRECT(K965)),(INDIRECT(L965)),(INDIRECT(M965)),(INDIRECT(N965)),(INDIRECT(O965)),(INDIRECT(P965)),(INDIRECT(Q965)),(INDIRECT(R965)),".")</f>
        <v>Misc. Iron Scrap, Lying at S &amp; T Store Bathinda. Quantity in MT - MS Rail scrap - 100, .</v>
      </c>
      <c r="I964" s="92" t="str">
        <f aca="true" ca="1" t="array" ref="I964">CELL("address",INDEX(G964:G966,MATCH(TRUE,ISBLANK(G964:G966),0)))</f>
        <v>$G$966</v>
      </c>
      <c r="J964" s="92">
        <f aca="true" t="array" ref="J964">MATCH(TRUE,ISBLANK(G964:G966),0)</f>
        <v>3</v>
      </c>
      <c r="K964" s="92">
        <f>J964-3</f>
        <v>0</v>
      </c>
      <c r="L964" s="92"/>
      <c r="M964" s="92"/>
      <c r="N964" s="92"/>
      <c r="O964" s="92"/>
      <c r="P964" s="92"/>
      <c r="Q964" s="92"/>
      <c r="R964" s="92"/>
    </row>
    <row r="965" spans="1:18" ht="15" customHeight="1">
      <c r="A965" s="340" t="s">
        <v>61</v>
      </c>
      <c r="B965" s="340"/>
      <c r="C965" s="308" t="s">
        <v>53</v>
      </c>
      <c r="D965" s="38" t="s">
        <v>57</v>
      </c>
      <c r="E965" s="66">
        <v>100</v>
      </c>
      <c r="F965" s="112"/>
      <c r="G965" s="87" t="str">
        <f>CONCATENATE(D965," - ",E965,", ")</f>
        <v>MS Rail scrap - 100, </v>
      </c>
      <c r="H965" s="339"/>
      <c r="I965" s="92" t="str">
        <f ca="1">IF(J964&gt;=3,(MID(I964,2,1)&amp;MID(I964,4,4)-K964),CELL("address",Z965))</f>
        <v>G966</v>
      </c>
      <c r="J965" s="92" t="str">
        <f ca="1">IF(J964&gt;=4,(MID(I965,1,1)&amp;MID(I965,2,4)+1),CELL("address",AA965))</f>
        <v>$AA$965</v>
      </c>
      <c r="K965" s="92" t="str">
        <f ca="1">IF(J964&gt;=5,(MID(J965,1,1)&amp;MID(J965,2,4)+1),CELL("address",AB965))</f>
        <v>$AB$965</v>
      </c>
      <c r="L965" s="92" t="str">
        <f ca="1">IF(J964&gt;=6,(MID(K965,1,1)&amp;MID(K965,2,4)+1),CELL("address",AC965))</f>
        <v>$AC$965</v>
      </c>
      <c r="M965" s="92" t="str">
        <f ca="1">IF(J964&gt;=7,(MID(L965,1,1)&amp;MID(L965,2,4)+1),CELL("address",AD965))</f>
        <v>$AD$965</v>
      </c>
      <c r="N965" s="92" t="str">
        <f ca="1">IF(J964&gt;=8,(MID(M965,1,1)&amp;MID(M965,2,4)+1),CELL("address",AE965))</f>
        <v>$AE$965</v>
      </c>
      <c r="O965" s="92" t="str">
        <f ca="1">IF(J964&gt;=9,(MID(N965,1,1)&amp;MID(N965,2,4)+1),CELL("address",AF965))</f>
        <v>$AF$965</v>
      </c>
      <c r="P965" s="92" t="str">
        <f ca="1">IF(J964&gt;=10,(MID(O965,1,1)&amp;MID(O965,2,4)+1),CELL("address",AG965))</f>
        <v>$AG$965</v>
      </c>
      <c r="Q965" s="92" t="str">
        <f ca="1">IF(J964&gt;=11,(MID(P965,1,1)&amp;MID(P965,2,4)+1),CELL("address",AH965))</f>
        <v>$AH$965</v>
      </c>
      <c r="R965" s="92" t="str">
        <f ca="1">IF(J964&gt;=12,(MID(Q965,1,1)&amp;MID(Q965,2,4)+1),CELL("address",AI965))</f>
        <v>$AI$965</v>
      </c>
    </row>
    <row r="966" spans="1:15" ht="15" customHeight="1">
      <c r="A966" s="37"/>
      <c r="B966" s="39"/>
      <c r="C966" s="45"/>
      <c r="D966" s="39"/>
      <c r="E966" s="55"/>
      <c r="G966" s="179"/>
      <c r="H966" s="179"/>
      <c r="I966" s="92"/>
      <c r="J966" s="92"/>
      <c r="K966" s="92"/>
      <c r="L966" s="92"/>
      <c r="M966" s="92"/>
      <c r="N966" s="92"/>
      <c r="O966" s="92"/>
    </row>
    <row r="967" spans="1:18" ht="15" customHeight="1">
      <c r="A967" s="50"/>
      <c r="B967" s="51"/>
      <c r="C967" s="51"/>
      <c r="D967" s="53"/>
      <c r="E967" s="54">
        <f>SUM(E969:E969)</f>
        <v>2</v>
      </c>
      <c r="F967" s="92"/>
      <c r="G967" s="179"/>
      <c r="H967" s="179"/>
      <c r="I967" s="92"/>
      <c r="J967" s="92"/>
      <c r="K967" s="92"/>
      <c r="L967" s="92"/>
      <c r="M967" s="92"/>
      <c r="N967" s="92"/>
      <c r="O967" s="92"/>
      <c r="P967" s="92"/>
      <c r="Q967" s="92"/>
      <c r="R967" s="92"/>
    </row>
    <row r="968" spans="1:18" ht="15" customHeight="1">
      <c r="A968" s="351" t="s">
        <v>5</v>
      </c>
      <c r="B968" s="351"/>
      <c r="C968" s="67" t="s">
        <v>17</v>
      </c>
      <c r="D968" s="308" t="s">
        <v>18</v>
      </c>
      <c r="E968" s="37" t="s">
        <v>65</v>
      </c>
      <c r="F968" s="92"/>
      <c r="G968" s="88" t="str">
        <f>CONCATENATE("U/S Tyres, Lying at ",C969,". Quantity in No - ")</f>
        <v>U/S Tyres, Lying at CS Sangrur. Quantity in No - </v>
      </c>
      <c r="H968" s="339" t="str">
        <f ca="1">CONCATENATE(G968,G969,(INDIRECT(I969)),(INDIRECT(J969)),(INDIRECT(K969)),(INDIRECT(L969)),(INDIRECT(M969)),(INDIRECT(N969)),(INDIRECT(O969)),(INDIRECT(P969)),(INDIRECT(Q969)),(INDIRECT(R969)),".")</f>
        <v>U/S Tyres, Lying at CS Sangrur. Quantity in No - U/S Tyres - 2, .</v>
      </c>
      <c r="I968" s="92" t="str">
        <f aca="true" ca="1" t="array" ref="I968">CELL("address",INDEX(G968:G975,MATCH(TRUE,ISBLANK(G968:G975),0)))</f>
        <v>$G$970</v>
      </c>
      <c r="J968" s="92">
        <f aca="true" t="array" ref="J968">MATCH(TRUE,ISBLANK(G968:G975),0)</f>
        <v>3</v>
      </c>
      <c r="K968" s="92">
        <f>J968-3</f>
        <v>0</v>
      </c>
      <c r="L968" s="92"/>
      <c r="M968" s="92"/>
      <c r="N968" s="92"/>
      <c r="O968" s="92"/>
      <c r="P968" s="92"/>
      <c r="Q968" s="92"/>
      <c r="R968" s="92"/>
    </row>
    <row r="969" spans="1:18" ht="15" customHeight="1">
      <c r="A969" s="340" t="s">
        <v>62</v>
      </c>
      <c r="B969" s="340"/>
      <c r="C969" s="308" t="s">
        <v>75</v>
      </c>
      <c r="D969" s="40" t="s">
        <v>313</v>
      </c>
      <c r="E969" s="66">
        <v>2</v>
      </c>
      <c r="F969" s="92"/>
      <c r="G969" s="87" t="str">
        <f>CONCATENATE(D969," - ",E969,", ")</f>
        <v>U/S Tyres - 2, </v>
      </c>
      <c r="H969" s="339"/>
      <c r="I969" s="92" t="str">
        <f ca="1">IF(J968&gt;=3,(MID(I968,2,1)&amp;MID(I968,4,4)-K968),CELL("address",Z969))</f>
        <v>G970</v>
      </c>
      <c r="J969" s="92" t="str">
        <f ca="1">IF(J968&gt;=4,(MID(I969,1,1)&amp;MID(I969,2,4)+1),CELL("address",AA969))</f>
        <v>$AA$969</v>
      </c>
      <c r="K969" s="92" t="str">
        <f ca="1">IF(J968&gt;=5,(MID(J969,1,1)&amp;MID(J969,2,4)+1),CELL("address",AB969))</f>
        <v>$AB$969</v>
      </c>
      <c r="L969" s="92" t="str">
        <f ca="1">IF(J968&gt;=6,(MID(K969,1,1)&amp;MID(K969,2,4)+1),CELL("address",AC969))</f>
        <v>$AC$969</v>
      </c>
      <c r="M969" s="92" t="str">
        <f ca="1">IF(J968&gt;=7,(MID(L969,1,1)&amp;MID(L969,2,4)+1),CELL("address",AD969))</f>
        <v>$AD$969</v>
      </c>
      <c r="N969" s="92" t="str">
        <f ca="1">IF(J968&gt;=8,(MID(M969,1,1)&amp;MID(M969,2,4)+1),CELL("address",AE969))</f>
        <v>$AE$969</v>
      </c>
      <c r="O969" s="92" t="str">
        <f ca="1">IF(J968&gt;=9,(MID(N969,1,1)&amp;MID(N969,2,4)+1),CELL("address",AF969))</f>
        <v>$AF$969</v>
      </c>
      <c r="P969" s="92" t="str">
        <f ca="1">IF(J968&gt;=10,(MID(O969,1,1)&amp;MID(O969,2,4)+1),CELL("address",AG969))</f>
        <v>$AG$969</v>
      </c>
      <c r="Q969" s="92" t="str">
        <f ca="1">IF(J968&gt;=11,(MID(P969,1,1)&amp;MID(P969,2,4)+1),CELL("address",AH969))</f>
        <v>$AH$969</v>
      </c>
      <c r="R969" s="92" t="str">
        <f ca="1">IF(J968&gt;=12,(MID(Q969,1,1)&amp;MID(Q969,2,4)+1),CELL("address",AI969))</f>
        <v>$AI$969</v>
      </c>
    </row>
    <row r="970" spans="1:15" ht="15" customHeight="1">
      <c r="A970" s="37"/>
      <c r="B970" s="39"/>
      <c r="C970" s="45"/>
      <c r="D970" s="39"/>
      <c r="E970" s="55"/>
      <c r="F970" s="92"/>
      <c r="G970" s="179"/>
      <c r="H970" s="179"/>
      <c r="I970" s="92"/>
      <c r="J970" s="92"/>
      <c r="K970" s="92"/>
      <c r="L970" s="92"/>
      <c r="M970" s="92"/>
      <c r="N970" s="92"/>
      <c r="O970" s="92"/>
    </row>
    <row r="971" spans="1:18" ht="15" customHeight="1">
      <c r="A971" s="50"/>
      <c r="B971" s="51"/>
      <c r="C971" s="51"/>
      <c r="D971" s="53"/>
      <c r="E971" s="54">
        <f>SUM(E973:E974)</f>
        <v>105</v>
      </c>
      <c r="F971" s="92"/>
      <c r="G971" s="179"/>
      <c r="H971" s="179"/>
      <c r="I971" s="92"/>
      <c r="J971" s="92"/>
      <c r="K971" s="92"/>
      <c r="L971" s="92"/>
      <c r="M971" s="92"/>
      <c r="N971" s="92"/>
      <c r="O971" s="92"/>
      <c r="P971" s="92"/>
      <c r="Q971" s="92"/>
      <c r="R971" s="92"/>
    </row>
    <row r="972" spans="1:18" ht="15" customHeight="1">
      <c r="A972" s="351" t="s">
        <v>5</v>
      </c>
      <c r="B972" s="351"/>
      <c r="C972" s="67" t="s">
        <v>17</v>
      </c>
      <c r="D972" s="308" t="s">
        <v>18</v>
      </c>
      <c r="E972" s="37" t="s">
        <v>65</v>
      </c>
      <c r="F972" s="92"/>
      <c r="G972" s="88" t="str">
        <f>CONCATENATE("U/S Tyres &amp; U/S Tubes, Lying at ",C973,". Quantity in No - ")</f>
        <v>U/S Tyres &amp; U/S Tubes, Lying at CS Patiala. Quantity in No - </v>
      </c>
      <c r="H972" s="339" t="str">
        <f ca="1">CONCATENATE(G972,G973,(INDIRECT(I973)),(INDIRECT(J973)),(INDIRECT(K973)),(INDIRECT(L973)),(INDIRECT(M973)),(INDIRECT(N973)),(INDIRECT(O973)),(INDIRECT(P973)),(INDIRECT(Q973)),(INDIRECT(R973)),".")</f>
        <v>U/S Tyres &amp; U/S Tubes, Lying at CS Patiala. Quantity in No - U/S Tyres - 60, U/S Tubes - 45, .</v>
      </c>
      <c r="I972" s="92" t="str">
        <f aca="true" ca="1" t="array" ref="I972">CELL("address",INDEX(G972:G975,MATCH(TRUE,ISBLANK(G972:G975),0)))</f>
        <v>$G$975</v>
      </c>
      <c r="J972" s="92">
        <f aca="true" t="array" ref="J972">MATCH(TRUE,ISBLANK(G972:G975),0)</f>
        <v>4</v>
      </c>
      <c r="K972" s="92">
        <f>J972-3</f>
        <v>1</v>
      </c>
      <c r="L972" s="92"/>
      <c r="M972" s="92"/>
      <c r="N972" s="92"/>
      <c r="O972" s="92"/>
      <c r="P972" s="92"/>
      <c r="Q972" s="92"/>
      <c r="R972" s="92"/>
    </row>
    <row r="973" spans="1:18" ht="15" customHeight="1">
      <c r="A973" s="340" t="s">
        <v>63</v>
      </c>
      <c r="B973" s="340"/>
      <c r="C973" s="330" t="s">
        <v>51</v>
      </c>
      <c r="D973" s="38" t="s">
        <v>313</v>
      </c>
      <c r="E973" s="196">
        <v>60</v>
      </c>
      <c r="F973" s="92"/>
      <c r="G973" s="87" t="str">
        <f>CONCATENATE(D973," - ",E973,", ")</f>
        <v>U/S Tyres - 60, </v>
      </c>
      <c r="H973" s="339"/>
      <c r="I973" s="92" t="str">
        <f ca="1">IF(J972&gt;=3,(MID(I972,2,1)&amp;MID(I972,4,4)-K972),CELL("address",Z973))</f>
        <v>G974</v>
      </c>
      <c r="J973" s="92" t="str">
        <f ca="1">IF(J972&gt;=4,(MID(I973,1,1)&amp;MID(I973,2,4)+1),CELL("address",AA973))</f>
        <v>G975</v>
      </c>
      <c r="K973" s="92" t="str">
        <f ca="1">IF(J972&gt;=5,(MID(J973,1,1)&amp;MID(J973,2,4)+1),CELL("address",AB973))</f>
        <v>$AB$973</v>
      </c>
      <c r="L973" s="92" t="str">
        <f ca="1">IF(J972&gt;=6,(MID(K973,1,1)&amp;MID(K973,2,4)+1),CELL("address",AC973))</f>
        <v>$AC$973</v>
      </c>
      <c r="M973" s="92" t="str">
        <f ca="1">IF(J972&gt;=7,(MID(L973,1,1)&amp;MID(L973,2,4)+1),CELL("address",AD973))</f>
        <v>$AD$973</v>
      </c>
      <c r="N973" s="92" t="str">
        <f ca="1">IF(J972&gt;=8,(MID(M973,1,1)&amp;MID(M973,2,4)+1),CELL("address",AE973))</f>
        <v>$AE$973</v>
      </c>
      <c r="O973" s="92" t="str">
        <f ca="1">IF(J972&gt;=9,(MID(N973,1,1)&amp;MID(N973,2,4)+1),CELL("address",AF973))</f>
        <v>$AF$973</v>
      </c>
      <c r="P973" s="92" t="str">
        <f ca="1">IF(J972&gt;=10,(MID(O973,1,1)&amp;MID(O973,2,4)+1),CELL("address",AG973))</f>
        <v>$AG$973</v>
      </c>
      <c r="Q973" s="92" t="str">
        <f ca="1">IF(J972&gt;=11,(MID(P973,1,1)&amp;MID(P973,2,4)+1),CELL("address",AH973))</f>
        <v>$AH$973</v>
      </c>
      <c r="R973" s="92" t="str">
        <f ca="1">IF(J972&gt;=12,(MID(Q973,1,1)&amp;MID(Q973,2,4)+1),CELL("address",AI973))</f>
        <v>$AI$973</v>
      </c>
    </row>
    <row r="974" spans="1:15" ht="15" customHeight="1">
      <c r="A974" s="340"/>
      <c r="B974" s="340"/>
      <c r="C974" s="330"/>
      <c r="D974" s="38" t="s">
        <v>314</v>
      </c>
      <c r="E974" s="196">
        <v>45</v>
      </c>
      <c r="F974" s="92"/>
      <c r="G974" s="87" t="str">
        <f>CONCATENATE(D974," - ",E974,", ")</f>
        <v>U/S Tubes - 45, </v>
      </c>
      <c r="H974" s="179"/>
      <c r="I974" s="92"/>
      <c r="J974" s="92"/>
      <c r="K974" s="92"/>
      <c r="L974" s="92"/>
      <c r="M974" s="92"/>
      <c r="N974" s="92"/>
      <c r="O974" s="92"/>
    </row>
    <row r="975" spans="1:15" ht="15" customHeight="1">
      <c r="A975" s="331"/>
      <c r="B975" s="332"/>
      <c r="C975" s="308"/>
      <c r="D975" s="298"/>
      <c r="E975" s="309"/>
      <c r="F975" s="173"/>
      <c r="G975" s="179"/>
      <c r="H975" s="179"/>
      <c r="I975" s="92"/>
      <c r="J975" s="92"/>
      <c r="K975" s="92"/>
      <c r="L975" s="92"/>
      <c r="M975" s="92"/>
      <c r="N975" s="92"/>
      <c r="O975" s="92"/>
    </row>
    <row r="976" spans="1:15" ht="15" customHeight="1">
      <c r="A976" s="50"/>
      <c r="B976" s="51"/>
      <c r="C976" s="51"/>
      <c r="D976" s="53"/>
      <c r="E976" s="49">
        <f>SUM(E978:E980)</f>
        <v>3.862</v>
      </c>
      <c r="F976" s="92"/>
      <c r="G976" s="232"/>
      <c r="H976" s="232"/>
      <c r="I976" s="92"/>
      <c r="J976" s="92"/>
      <c r="K976" s="92"/>
      <c r="L976" s="92"/>
      <c r="M976" s="92"/>
      <c r="N976" s="92"/>
      <c r="O976" s="92"/>
    </row>
    <row r="977" spans="1:18" ht="15" customHeight="1">
      <c r="A977" s="376" t="s">
        <v>5</v>
      </c>
      <c r="B977" s="376"/>
      <c r="C977" s="22" t="s">
        <v>17</v>
      </c>
      <c r="D977" s="69" t="s">
        <v>18</v>
      </c>
      <c r="E977" s="22" t="s">
        <v>7</v>
      </c>
      <c r="F977" s="92"/>
      <c r="G977" s="88" t="str">
        <f>CONCATENATE("Misc. Iron Scrap, Lying at ",C978,". Quantity in MT - ")</f>
        <v>Misc. Iron Scrap, Lying at OL Moga. Quantity in MT - </v>
      </c>
      <c r="H977" s="339" t="str">
        <f ca="1">CONCATENATE(G977,G978,(INDIRECT(I978)),(INDIRECT(J978)),(INDIRECT(K978)),(INDIRECT(L978)),(INDIRECT(M978)),(INDIRECT(N978)),(INDIRECT(O978)),(INDIRECT(P978)),(INDIRECT(Q978)),(INDIRECT(R978)),".")</f>
        <v>Misc. Iron Scrap, Lying at OL Moga. Quantity in MT - MS iron scrap - 2.944, Transformer body scrap - 0.405, MS Rail scrap - 0.513, .</v>
      </c>
      <c r="I977" s="92" t="str">
        <f aca="true" ca="1" t="array" ref="I977">CELL("address",INDEX(G977:G981,MATCH(TRUE,ISBLANK(G977:G981),0)))</f>
        <v>$G$981</v>
      </c>
      <c r="J977" s="92">
        <f aca="true" t="array" ref="J977">MATCH(TRUE,ISBLANK(G977:G981),0)</f>
        <v>5</v>
      </c>
      <c r="K977" s="92">
        <f>J977-3</f>
        <v>2</v>
      </c>
      <c r="L977" s="92"/>
      <c r="M977" s="92"/>
      <c r="N977" s="92"/>
      <c r="O977" s="92"/>
      <c r="P977" s="92"/>
      <c r="Q977" s="92"/>
      <c r="R977" s="92"/>
    </row>
    <row r="978" spans="1:18" ht="15" customHeight="1">
      <c r="A978" s="340" t="s">
        <v>64</v>
      </c>
      <c r="B978" s="340"/>
      <c r="C978" s="330" t="s">
        <v>252</v>
      </c>
      <c r="D978" s="321" t="s">
        <v>29</v>
      </c>
      <c r="E978" s="316">
        <v>2.944</v>
      </c>
      <c r="F978" s="92">
        <v>2.461</v>
      </c>
      <c r="G978" s="87" t="str">
        <f>CONCATENATE(D978," - ",E978,", ")</f>
        <v>MS iron scrap - 2.944, </v>
      </c>
      <c r="H978" s="339"/>
      <c r="I978" s="92" t="str">
        <f ca="1">IF(J977&gt;=3,(MID(I977,2,1)&amp;MID(I977,4,4)-K977),CELL("address",Z978))</f>
        <v>G979</v>
      </c>
      <c r="J978" s="92" t="str">
        <f ca="1">IF(J977&gt;=4,(MID(I978,1,1)&amp;MID(I978,2,4)+1),CELL("address",AA978))</f>
        <v>G980</v>
      </c>
      <c r="K978" s="92" t="str">
        <f ca="1">IF(J977&gt;=5,(MID(J978,1,1)&amp;MID(J978,2,4)+1),CELL("address",AB978))</f>
        <v>G981</v>
      </c>
      <c r="L978" s="92" t="str">
        <f ca="1">IF(J977&gt;=6,(MID(K978,1,1)&amp;MID(K978,2,4)+1),CELL("address",AC978))</f>
        <v>$AC$978</v>
      </c>
      <c r="M978" s="92" t="str">
        <f ca="1">IF(J977&gt;=7,(MID(L978,1,1)&amp;MID(L978,2,4)+1),CELL("address",AD978))</f>
        <v>$AD$978</v>
      </c>
      <c r="N978" s="92" t="str">
        <f ca="1">IF(J977&gt;=8,(MID(M978,1,1)&amp;MID(M978,2,4)+1),CELL("address",AE978))</f>
        <v>$AE$978</v>
      </c>
      <c r="O978" s="92" t="str">
        <f ca="1">IF(J977&gt;=9,(MID(N978,1,1)&amp;MID(N978,2,4)+1),CELL("address",AF978))</f>
        <v>$AF$978</v>
      </c>
      <c r="P978" s="92" t="str">
        <f ca="1">IF(J977&gt;=10,(MID(O978,1,1)&amp;MID(O978,2,4)+1),CELL("address",AG978))</f>
        <v>$AG$978</v>
      </c>
      <c r="Q978" s="92" t="str">
        <f ca="1">IF(J977&gt;=11,(MID(P978,1,1)&amp;MID(P978,2,4)+1),CELL("address",AH978))</f>
        <v>$AH$978</v>
      </c>
      <c r="R978" s="92" t="str">
        <f ca="1">IF(J977&gt;=12,(MID(Q978,1,1)&amp;MID(Q978,2,4)+1),CELL("address",AI978))</f>
        <v>$AI$978</v>
      </c>
    </row>
    <row r="979" spans="1:15" ht="15" customHeight="1">
      <c r="A979" s="340"/>
      <c r="B979" s="340"/>
      <c r="C979" s="330"/>
      <c r="D979" s="77" t="s">
        <v>56</v>
      </c>
      <c r="E979" s="43">
        <v>0.405</v>
      </c>
      <c r="F979" s="172"/>
      <c r="G979" s="87" t="str">
        <f>CONCATENATE(D979," - ",E979,", ")</f>
        <v>Transformer body scrap - 0.405, </v>
      </c>
      <c r="H979" s="232"/>
      <c r="I979" s="92"/>
      <c r="J979" s="92"/>
      <c r="K979" s="92"/>
      <c r="L979" s="92"/>
      <c r="M979" s="92"/>
      <c r="N979" s="92"/>
      <c r="O979" s="92"/>
    </row>
    <row r="980" spans="1:15" ht="15" customHeight="1">
      <c r="A980" s="340"/>
      <c r="B980" s="340"/>
      <c r="C980" s="330"/>
      <c r="D980" s="40" t="s">
        <v>57</v>
      </c>
      <c r="E980" s="55">
        <v>0.513</v>
      </c>
      <c r="F980" s="92"/>
      <c r="G980" s="87" t="str">
        <f>CONCATENATE(D980," - ",E980,", ")</f>
        <v>MS Rail scrap - 0.513, </v>
      </c>
      <c r="H980" s="232"/>
      <c r="I980" s="92"/>
      <c r="J980" s="92"/>
      <c r="K980" s="92"/>
      <c r="L980" s="92"/>
      <c r="M980" s="92"/>
      <c r="N980" s="92"/>
      <c r="O980" s="92"/>
    </row>
    <row r="981" spans="1:15" ht="15" customHeight="1">
      <c r="A981" s="37"/>
      <c r="B981" s="39"/>
      <c r="C981" s="45"/>
      <c r="D981" s="36"/>
      <c r="E981" s="309"/>
      <c r="F981" s="92"/>
      <c r="G981" s="232"/>
      <c r="H981" s="232"/>
      <c r="I981" s="92"/>
      <c r="J981" s="92"/>
      <c r="K981" s="92"/>
      <c r="L981" s="92"/>
      <c r="M981" s="92"/>
      <c r="N981" s="92"/>
      <c r="O981" s="92"/>
    </row>
    <row r="982" spans="1:18" ht="15" customHeight="1">
      <c r="A982" s="50"/>
      <c r="B982" s="51"/>
      <c r="C982" s="51"/>
      <c r="D982" s="53"/>
      <c r="E982" s="54">
        <f>SUM(E984:E984)</f>
        <v>1</v>
      </c>
      <c r="G982" s="232"/>
      <c r="H982" s="232"/>
      <c r="I982" s="92"/>
      <c r="J982" s="92"/>
      <c r="K982" s="92"/>
      <c r="L982" s="92"/>
      <c r="M982" s="92"/>
      <c r="N982" s="92"/>
      <c r="O982" s="92"/>
      <c r="P982" s="92"/>
      <c r="Q982" s="92"/>
      <c r="R982" s="92"/>
    </row>
    <row r="983" spans="1:18" ht="15" customHeight="1">
      <c r="A983" s="351" t="s">
        <v>5</v>
      </c>
      <c r="B983" s="351"/>
      <c r="C983" s="67" t="s">
        <v>17</v>
      </c>
      <c r="D983" s="308" t="s">
        <v>18</v>
      </c>
      <c r="E983" s="37" t="s">
        <v>65</v>
      </c>
      <c r="G983" s="88" t="str">
        <f>CONCATENATE("U/S Tyres , Lying at ",C984,". Quantity in No - ")</f>
        <v>U/S Tyres , Lying at OL Patran. Quantity in No - </v>
      </c>
      <c r="H983" s="339" t="str">
        <f ca="1">CONCATENATE(G983,G984,(INDIRECT(I984)),(INDIRECT(J984)),(INDIRECT(K984)),(INDIRECT(L984)),(INDIRECT(M984)),(INDIRECT(N984)),(INDIRECT(O984)),(INDIRECT(P984)),(INDIRECT(Q984)),(INDIRECT(R984)),".")</f>
        <v>U/S Tyres , Lying at OL Patran. Quantity in No - U/S Tyres - 1, .</v>
      </c>
      <c r="I983" s="92" t="str">
        <f aca="true" ca="1" t="array" ref="I983">CELL("address",INDEX(G983:G1100,MATCH(TRUE,ISBLANK(G983:G1100),0)))</f>
        <v>$G$985</v>
      </c>
      <c r="J983" s="92">
        <f aca="true" t="array" ref="J983">MATCH(TRUE,ISBLANK(G983:G1100),0)</f>
        <v>3</v>
      </c>
      <c r="K983" s="92">
        <f>J983-3</f>
        <v>0</v>
      </c>
      <c r="L983" s="92"/>
      <c r="M983" s="92"/>
      <c r="N983" s="92"/>
      <c r="O983" s="92"/>
      <c r="P983" s="92"/>
      <c r="Q983" s="92"/>
      <c r="R983" s="92"/>
    </row>
    <row r="984" spans="1:18" ht="15" customHeight="1">
      <c r="A984" s="340" t="s">
        <v>166</v>
      </c>
      <c r="B984" s="340"/>
      <c r="C984" s="308" t="s">
        <v>98</v>
      </c>
      <c r="D984" s="40" t="s">
        <v>313</v>
      </c>
      <c r="E984" s="66">
        <v>1</v>
      </c>
      <c r="G984" s="87" t="str">
        <f>CONCATENATE(D984," - ",E984,", ")</f>
        <v>U/S Tyres - 1, </v>
      </c>
      <c r="H984" s="339"/>
      <c r="I984" s="92" t="str">
        <f ca="1">IF(J983&gt;=3,(MID(I983,2,1)&amp;MID(I983,4,4)-K983),CELL("address",Z984))</f>
        <v>G985</v>
      </c>
      <c r="J984" s="92" t="str">
        <f ca="1">IF(J983&gt;=4,(MID(I984,1,1)&amp;MID(I984,2,4)+1),CELL("address",AA984))</f>
        <v>$AA$984</v>
      </c>
      <c r="K984" s="92" t="str">
        <f ca="1">IF(J983&gt;=5,(MID(J984,1,1)&amp;MID(J984,2,4)+1),CELL("address",AB984))</f>
        <v>$AB$984</v>
      </c>
      <c r="L984" s="92" t="str">
        <f ca="1">IF(J983&gt;=6,(MID(K984,1,1)&amp;MID(K984,2,4)+1),CELL("address",AC984))</f>
        <v>$AC$984</v>
      </c>
      <c r="M984" s="92" t="str">
        <f ca="1">IF(J983&gt;=7,(MID(L984,1,1)&amp;MID(L984,2,4)+1),CELL("address",AD984))</f>
        <v>$AD$984</v>
      </c>
      <c r="N984" s="92" t="str">
        <f ca="1">IF(J983&gt;=8,(MID(M984,1,1)&amp;MID(M984,2,4)+1),CELL("address",AE984))</f>
        <v>$AE$984</v>
      </c>
      <c r="O984" s="92" t="str">
        <f ca="1">IF(J983&gt;=9,(MID(N984,1,1)&amp;MID(N984,2,4)+1),CELL("address",AF984))</f>
        <v>$AF$984</v>
      </c>
      <c r="P984" s="92" t="str">
        <f ca="1">IF(J983&gt;=10,(MID(O984,1,1)&amp;MID(O984,2,4)+1),CELL("address",AG984))</f>
        <v>$AG$984</v>
      </c>
      <c r="Q984" s="92" t="str">
        <f ca="1">IF(J983&gt;=11,(MID(P984,1,1)&amp;MID(P984,2,4)+1),CELL("address",AH984))</f>
        <v>$AH$984</v>
      </c>
      <c r="R984" s="92" t="str">
        <f ca="1">IF(J983&gt;=12,(MID(Q984,1,1)&amp;MID(Q984,2,4)+1),CELL("address",AI984))</f>
        <v>$AI$984</v>
      </c>
    </row>
    <row r="985" spans="1:15" ht="15" customHeight="1">
      <c r="A985" s="37"/>
      <c r="B985" s="39"/>
      <c r="C985" s="45"/>
      <c r="D985" s="298"/>
      <c r="E985" s="309"/>
      <c r="G985" s="232"/>
      <c r="H985" s="232"/>
      <c r="I985" s="92"/>
      <c r="J985" s="92"/>
      <c r="K985" s="92"/>
      <c r="L985" s="92"/>
      <c r="M985" s="92"/>
      <c r="N985" s="92"/>
      <c r="O985" s="92"/>
    </row>
    <row r="986" spans="1:18" ht="15" customHeight="1">
      <c r="A986" s="50"/>
      <c r="B986" s="51"/>
      <c r="C986" s="51"/>
      <c r="D986" s="53"/>
      <c r="E986" s="54">
        <f>SUM(E988:E989)</f>
        <v>28</v>
      </c>
      <c r="G986" s="232"/>
      <c r="H986" s="232"/>
      <c r="I986" s="92"/>
      <c r="J986" s="92"/>
      <c r="K986" s="92"/>
      <c r="L986" s="92"/>
      <c r="M986" s="92"/>
      <c r="N986" s="92"/>
      <c r="O986" s="92"/>
      <c r="P986" s="92"/>
      <c r="Q986" s="92"/>
      <c r="R986" s="92"/>
    </row>
    <row r="987" spans="1:18" ht="15" customHeight="1">
      <c r="A987" s="351" t="s">
        <v>5</v>
      </c>
      <c r="B987" s="351"/>
      <c r="C987" s="67" t="s">
        <v>17</v>
      </c>
      <c r="D987" s="308" t="s">
        <v>18</v>
      </c>
      <c r="E987" s="37" t="s">
        <v>65</v>
      </c>
      <c r="G987" s="88" t="str">
        <f>CONCATENATE("U/S Tyres &amp; U/S Tubes, Lying at ",C988,". Quantity in No - ")</f>
        <v>U/S Tyres &amp; U/S Tubes, Lying at S &amp; T Store Bathinda. Quantity in No - </v>
      </c>
      <c r="H987" s="339" t="str">
        <f ca="1">CONCATENATE(G987,G988,(INDIRECT(I988)),(INDIRECT(J988)),(INDIRECT(K988)),(INDIRECT(L988)),(INDIRECT(M988)),(INDIRECT(N988)),(INDIRECT(O988)),(INDIRECT(P988)),(INDIRECT(Q988)),(INDIRECT(R988)),".")</f>
        <v>U/S Tyres &amp; U/S Tubes, Lying at S &amp; T Store Bathinda. Quantity in No - U/S Tyres - 16, U/S Tubes - 12, .</v>
      </c>
      <c r="I987" s="92" t="str">
        <f aca="true" ca="1" t="array" ref="I987">CELL("address",INDEX(G987:G1104,MATCH(TRUE,ISBLANK(G987:G1104),0)))</f>
        <v>$G$990</v>
      </c>
      <c r="J987" s="92">
        <f aca="true" t="array" ref="J987">MATCH(TRUE,ISBLANK(G987:G1104),0)</f>
        <v>4</v>
      </c>
      <c r="K987" s="92">
        <f>J987-3</f>
        <v>1</v>
      </c>
      <c r="L987" s="92"/>
      <c r="M987" s="92"/>
      <c r="N987" s="92"/>
      <c r="O987" s="92"/>
      <c r="P987" s="92"/>
      <c r="Q987" s="92"/>
      <c r="R987" s="92"/>
    </row>
    <row r="988" spans="1:18" ht="15" customHeight="1">
      <c r="A988" s="340" t="s">
        <v>115</v>
      </c>
      <c r="B988" s="340"/>
      <c r="C988" s="330" t="s">
        <v>53</v>
      </c>
      <c r="D988" s="38" t="s">
        <v>313</v>
      </c>
      <c r="E988" s="196">
        <v>16</v>
      </c>
      <c r="G988" s="87" t="str">
        <f>CONCATENATE(D988," - ",E988,", ")</f>
        <v>U/S Tyres - 16, </v>
      </c>
      <c r="H988" s="339"/>
      <c r="I988" s="92" t="str">
        <f ca="1">IF(J987&gt;=3,(MID(I987,2,1)&amp;MID(I987,4,4)-K987),CELL("address",Z988))</f>
        <v>G989</v>
      </c>
      <c r="J988" s="92" t="str">
        <f ca="1">IF(J987&gt;=4,(MID(I988,1,1)&amp;MID(I988,2,4)+1),CELL("address",AA988))</f>
        <v>G990</v>
      </c>
      <c r="K988" s="92" t="str">
        <f ca="1">IF(J987&gt;=5,(MID(J988,1,1)&amp;MID(J988,2,4)+1),CELL("address",AB988))</f>
        <v>$AB$988</v>
      </c>
      <c r="L988" s="92" t="str">
        <f ca="1">IF(J987&gt;=6,(MID(K988,1,1)&amp;MID(K988,2,4)+1),CELL("address",AC988))</f>
        <v>$AC$988</v>
      </c>
      <c r="M988" s="92" t="str">
        <f ca="1">IF(J987&gt;=7,(MID(L988,1,1)&amp;MID(L988,2,4)+1),CELL("address",AD988))</f>
        <v>$AD$988</v>
      </c>
      <c r="N988" s="92" t="str">
        <f ca="1">IF(J987&gt;=8,(MID(M988,1,1)&amp;MID(M988,2,4)+1),CELL("address",AE988))</f>
        <v>$AE$988</v>
      </c>
      <c r="O988" s="92" t="str">
        <f ca="1">IF(J987&gt;=9,(MID(N988,1,1)&amp;MID(N988,2,4)+1),CELL("address",AF988))</f>
        <v>$AF$988</v>
      </c>
      <c r="P988" s="92" t="str">
        <f ca="1">IF(J987&gt;=10,(MID(O988,1,1)&amp;MID(O988,2,4)+1),CELL("address",AG988))</f>
        <v>$AG$988</v>
      </c>
      <c r="Q988" s="92" t="str">
        <f ca="1">IF(J987&gt;=11,(MID(P988,1,1)&amp;MID(P988,2,4)+1),CELL("address",AH988))</f>
        <v>$AH$988</v>
      </c>
      <c r="R988" s="92" t="str">
        <f ca="1">IF(J987&gt;=12,(MID(Q988,1,1)&amp;MID(Q988,2,4)+1),CELL("address",AI988))</f>
        <v>$AI$988</v>
      </c>
    </row>
    <row r="989" spans="1:15" ht="15" customHeight="1">
      <c r="A989" s="340"/>
      <c r="B989" s="340"/>
      <c r="C989" s="330"/>
      <c r="D989" s="38" t="s">
        <v>314</v>
      </c>
      <c r="E989" s="196">
        <v>12</v>
      </c>
      <c r="G989" s="87" t="str">
        <f>CONCATENATE(D989," - ",E989,", ")</f>
        <v>U/S Tubes - 12, </v>
      </c>
      <c r="H989" s="232"/>
      <c r="I989" s="92"/>
      <c r="J989" s="92"/>
      <c r="K989" s="92"/>
      <c r="L989" s="92"/>
      <c r="M989" s="92"/>
      <c r="N989" s="92"/>
      <c r="O989" s="92"/>
    </row>
    <row r="990" spans="1:18" ht="15" customHeight="1">
      <c r="A990" s="37"/>
      <c r="B990" s="39"/>
      <c r="C990" s="45"/>
      <c r="D990" s="39"/>
      <c r="E990" s="196"/>
      <c r="G990" s="179"/>
      <c r="H990" s="232"/>
      <c r="I990" s="92"/>
      <c r="J990" s="92"/>
      <c r="K990" s="92"/>
      <c r="L990" s="92"/>
      <c r="M990" s="92"/>
      <c r="N990" s="92"/>
      <c r="O990" s="92"/>
      <c r="P990" s="92"/>
      <c r="Q990" s="92"/>
      <c r="R990" s="92"/>
    </row>
    <row r="991" spans="1:18" ht="15" customHeight="1">
      <c r="A991" s="50"/>
      <c r="B991" s="51"/>
      <c r="C991" s="51"/>
      <c r="D991" s="53"/>
      <c r="E991" s="54">
        <f>SUM(E993:E995)</f>
        <v>2.289</v>
      </c>
      <c r="G991" s="179"/>
      <c r="H991" s="232"/>
      <c r="I991" s="92"/>
      <c r="J991" s="92"/>
      <c r="K991" s="92"/>
      <c r="L991" s="92"/>
      <c r="M991" s="92"/>
      <c r="N991" s="92"/>
      <c r="O991" s="92"/>
      <c r="P991" s="92"/>
      <c r="Q991" s="92"/>
      <c r="R991" s="92"/>
    </row>
    <row r="992" spans="1:18" ht="15" customHeight="1">
      <c r="A992" s="351" t="s">
        <v>5</v>
      </c>
      <c r="B992" s="351"/>
      <c r="C992" s="67" t="s">
        <v>17</v>
      </c>
      <c r="D992" s="308" t="s">
        <v>18</v>
      </c>
      <c r="E992" s="37" t="s">
        <v>7</v>
      </c>
      <c r="G992" s="88" t="str">
        <f>CONCATENATE("Misc Iron Scrap, Lying at ",C993,". Quantity in MT - ")</f>
        <v>Misc Iron Scrap, Lying at OL Bhagta Bhai Ka. Quantity in MT - </v>
      </c>
      <c r="H992" s="339" t="str">
        <f ca="1">CONCATENATE(G992,G993,(INDIRECT(I993)),(INDIRECT(J993)),(INDIRECT(K993)),(INDIRECT(L993)),(INDIRECT(M993)),(INDIRECT(N993)),(INDIRECT(O993)),(INDIRECT(P993)),(INDIRECT(Q993)),(INDIRECT(R993)),".")</f>
        <v>Misc Iron Scrap, Lying at OL Bhagta Bhai Ka. Quantity in MT - MS iron scrap - 0.758, Transformer body scrap - 1.371, Teen Patra scrap - 0.16, .</v>
      </c>
      <c r="I992" s="92" t="str">
        <f aca="true" ca="1" t="array" ref="I992">CELL("address",INDEX(G992:G1105,MATCH(TRUE,ISBLANK(G992:G1105),0)))</f>
        <v>$G$996</v>
      </c>
      <c r="J992" s="92">
        <f aca="true" t="array" ref="J992">MATCH(TRUE,ISBLANK(G992:G1105),0)</f>
        <v>5</v>
      </c>
      <c r="K992" s="92">
        <f>J992-3</f>
        <v>2</v>
      </c>
      <c r="L992" s="92"/>
      <c r="M992" s="92"/>
      <c r="N992" s="92"/>
      <c r="O992" s="92"/>
      <c r="P992" s="92"/>
      <c r="Q992" s="92"/>
      <c r="R992" s="92"/>
    </row>
    <row r="993" spans="1:18" ht="15" customHeight="1">
      <c r="A993" s="340" t="s">
        <v>190</v>
      </c>
      <c r="B993" s="340"/>
      <c r="C993" s="330" t="s">
        <v>96</v>
      </c>
      <c r="D993" s="321" t="s">
        <v>29</v>
      </c>
      <c r="E993" s="324">
        <v>0.758</v>
      </c>
      <c r="F993" s="1">
        <v>0.244</v>
      </c>
      <c r="G993" s="87" t="str">
        <f>CONCATENATE(D993," - ",E993,", ")</f>
        <v>MS iron scrap - 0.758, </v>
      </c>
      <c r="H993" s="339"/>
      <c r="I993" s="92" t="str">
        <f ca="1">IF(J992&gt;=3,(MID(I992,2,1)&amp;MID(I992,4,4)-K992),CELL("address",Z993))</f>
        <v>G994</v>
      </c>
      <c r="J993" s="92" t="str">
        <f ca="1">IF(J992&gt;=4,(MID(I993,1,1)&amp;MID(I993,2,4)+1),CELL("address",AA993))</f>
        <v>G995</v>
      </c>
      <c r="K993" s="92" t="str">
        <f ca="1">IF(J992&gt;=5,(MID(J993,1,1)&amp;MID(J993,2,4)+1),CELL("address",AB993))</f>
        <v>G996</v>
      </c>
      <c r="L993" s="92" t="str">
        <f ca="1">IF(J992&gt;=6,(MID(K993,1,1)&amp;MID(K993,2,4)+1),CELL("address",AC993))</f>
        <v>$AC$993</v>
      </c>
      <c r="M993" s="92" t="str">
        <f ca="1">IF(J992&gt;=7,(MID(L993,1,1)&amp;MID(L993,2,4)+1),CELL("address",AD993))</f>
        <v>$AD$993</v>
      </c>
      <c r="N993" s="92" t="str">
        <f ca="1">IF(J992&gt;=8,(MID(M993,1,1)&amp;MID(M993,2,4)+1),CELL("address",AE993))</f>
        <v>$AE$993</v>
      </c>
      <c r="O993" s="92" t="str">
        <f ca="1">IF(J992&gt;=9,(MID(N993,1,1)&amp;MID(N993,2,4)+1),CELL("address",AF993))</f>
        <v>$AF$993</v>
      </c>
      <c r="P993" s="92" t="str">
        <f ca="1">IF(J992&gt;=10,(MID(O993,1,1)&amp;MID(O993,2,4)+1),CELL("address",AG993))</f>
        <v>$AG$993</v>
      </c>
      <c r="Q993" s="92" t="str">
        <f ca="1">IF(J992&gt;=11,(MID(P993,1,1)&amp;MID(P993,2,4)+1),CELL("address",AH993))</f>
        <v>$AH$993</v>
      </c>
      <c r="R993" s="92" t="str">
        <f ca="1">IF(J992&gt;=12,(MID(Q993,1,1)&amp;MID(Q993,2,4)+1),CELL("address",AI993))</f>
        <v>$AI$993</v>
      </c>
    </row>
    <row r="994" spans="1:15" ht="15" customHeight="1">
      <c r="A994" s="340"/>
      <c r="B994" s="340"/>
      <c r="C994" s="330"/>
      <c r="D994" s="274" t="s">
        <v>56</v>
      </c>
      <c r="E994" s="324">
        <v>1.371</v>
      </c>
      <c r="F994" s="1">
        <v>0.736</v>
      </c>
      <c r="G994" s="87" t="str">
        <f>CONCATENATE(D994," - ",E994,", ")</f>
        <v>Transformer body scrap - 1.371, </v>
      </c>
      <c r="H994" s="232"/>
      <c r="I994" s="92"/>
      <c r="J994" s="92"/>
      <c r="K994" s="92"/>
      <c r="L994" s="92"/>
      <c r="M994" s="92"/>
      <c r="N994" s="92"/>
      <c r="O994" s="92"/>
    </row>
    <row r="995" spans="1:19" ht="15" customHeight="1">
      <c r="A995" s="340"/>
      <c r="B995" s="340"/>
      <c r="C995" s="330"/>
      <c r="D995" s="274" t="s">
        <v>60</v>
      </c>
      <c r="E995" s="309">
        <v>0.16</v>
      </c>
      <c r="F995" s="1">
        <v>0.016</v>
      </c>
      <c r="G995" s="87" t="str">
        <f>CONCATENATE(D995," - ",E995,", ")</f>
        <v>Teen Patra scrap - 0.16, </v>
      </c>
      <c r="H995" s="248"/>
      <c r="I995" s="232"/>
      <c r="J995" s="232"/>
      <c r="K995" s="232"/>
      <c r="L995" s="232"/>
      <c r="M995" s="232"/>
      <c r="N995" s="232"/>
      <c r="O995" s="232"/>
      <c r="P995" s="232"/>
      <c r="Q995" s="232"/>
      <c r="R995" s="232"/>
      <c r="S995" s="232"/>
    </row>
    <row r="996" spans="1:19" ht="15" customHeight="1">
      <c r="A996" s="37"/>
      <c r="B996" s="39"/>
      <c r="C996" s="45"/>
      <c r="D996" s="36"/>
      <c r="E996" s="309"/>
      <c r="G996" s="179"/>
      <c r="H996" s="179"/>
      <c r="I996" s="232"/>
      <c r="J996" s="232"/>
      <c r="K996" s="232"/>
      <c r="L996" s="232"/>
      <c r="M996" s="232"/>
      <c r="N996" s="232"/>
      <c r="O996" s="232"/>
      <c r="P996" s="232"/>
      <c r="Q996" s="232"/>
      <c r="R996" s="232"/>
      <c r="S996" s="232"/>
    </row>
    <row r="997" spans="1:19" ht="15" customHeight="1">
      <c r="A997" s="50"/>
      <c r="B997" s="51"/>
      <c r="C997" s="51"/>
      <c r="D997" s="52"/>
      <c r="E997" s="146">
        <f>SUM(E999:E999)</f>
        <v>12</v>
      </c>
      <c r="G997" s="179"/>
      <c r="H997" s="179"/>
      <c r="I997" s="232"/>
      <c r="J997" s="232"/>
      <c r="K997" s="232"/>
      <c r="L997" s="232"/>
      <c r="M997" s="232"/>
      <c r="N997" s="232"/>
      <c r="O997" s="232"/>
      <c r="P997" s="232"/>
      <c r="Q997" s="232"/>
      <c r="R997" s="232"/>
      <c r="S997" s="232"/>
    </row>
    <row r="998" spans="1:18" ht="15" customHeight="1">
      <c r="A998" s="340" t="s">
        <v>5</v>
      </c>
      <c r="B998" s="340"/>
      <c r="C998" s="38" t="s">
        <v>17</v>
      </c>
      <c r="D998" s="308" t="s">
        <v>18</v>
      </c>
      <c r="E998" s="37" t="s">
        <v>65</v>
      </c>
      <c r="G998" s="88" t="str">
        <f>CONCATENATE("Misc Iron Scrap, Lying at ",C999,". Quantity in No - ")</f>
        <v>Misc Iron Scrap, Lying at CS Kotkapura. Quantity in No - </v>
      </c>
      <c r="H998" s="339" t="str">
        <f ca="1">CONCATENATE(G998,G999,(INDIRECT(I999)),(INDIRECT(J999)),(INDIRECT(K999)),(INDIRECT(L999)),(INDIRECT(M999)),(INDIRECT(N999)),(INDIRECT(O999)),(INDIRECT(P999)),(INDIRECT(Q999)),(INDIRECT(R999)),".")</f>
        <v>Misc Iron Scrap, Lying at CS Kotkapura. Quantity in No - Disc Insulator Scrap - 12, .</v>
      </c>
      <c r="I998" s="92" t="str">
        <f aca="true" ca="1" t="array" ref="I998">CELL("address",INDEX(G998:G1115,MATCH(TRUE,ISBLANK(G998:G1115),0)))</f>
        <v>$G$1000</v>
      </c>
      <c r="J998" s="92">
        <f aca="true" t="array" ref="J998">MATCH(TRUE,ISBLANK(G998:G1115),0)</f>
        <v>3</v>
      </c>
      <c r="K998" s="92">
        <f>J998-3</f>
        <v>0</v>
      </c>
      <c r="L998" s="92"/>
      <c r="M998" s="92"/>
      <c r="N998" s="92"/>
      <c r="O998" s="92"/>
      <c r="P998" s="92"/>
      <c r="Q998" s="92"/>
      <c r="R998" s="92"/>
    </row>
    <row r="999" spans="1:18" ht="15" customHeight="1">
      <c r="A999" s="341" t="s">
        <v>197</v>
      </c>
      <c r="B999" s="342"/>
      <c r="C999" s="312" t="s">
        <v>43</v>
      </c>
      <c r="D999" s="38" t="s">
        <v>66</v>
      </c>
      <c r="E999" s="147">
        <v>12</v>
      </c>
      <c r="G999" s="87" t="str">
        <f>CONCATENATE(D999," - ",E999,", ")</f>
        <v>Disc Insulator Scrap - 12, </v>
      </c>
      <c r="H999" s="339"/>
      <c r="I999" s="92" t="str">
        <f ca="1">IF(J998&gt;=3,(MID(I998,2,1)&amp;MID(I998,4,4)-K998),CELL("address",Z999))</f>
        <v>G1000</v>
      </c>
      <c r="J999" s="92" t="str">
        <f ca="1">IF(J998&gt;=4,(MID(I999,1,1)&amp;MID(I999,2,4)+1),CELL("address",AA999))</f>
        <v>$AA$999</v>
      </c>
      <c r="K999" s="92" t="str">
        <f ca="1">IF(J998&gt;=5,(MID(J999,1,1)&amp;MID(J999,2,4)+1),CELL("address",AB999))</f>
        <v>$AB$999</v>
      </c>
      <c r="L999" s="92" t="str">
        <f ca="1">IF(J998&gt;=6,(MID(K999,1,1)&amp;MID(K999,2,4)+1),CELL("address",AC999))</f>
        <v>$AC$999</v>
      </c>
      <c r="M999" s="92" t="str">
        <f ca="1">IF(J998&gt;=7,(MID(L999,1,1)&amp;MID(L999,2,4)+1),CELL("address",AD999))</f>
        <v>$AD$999</v>
      </c>
      <c r="N999" s="92" t="str">
        <f ca="1">IF(J998&gt;=8,(MID(M999,1,1)&amp;MID(M999,2,4)+1),CELL("address",AE999))</f>
        <v>$AE$999</v>
      </c>
      <c r="O999" s="92" t="str">
        <f ca="1">IF(J998&gt;=9,(MID(N999,1,1)&amp;MID(N999,2,4)+1),CELL("address",AF999))</f>
        <v>$AF$999</v>
      </c>
      <c r="P999" s="92" t="str">
        <f ca="1">IF(J998&gt;=10,(MID(O999,1,1)&amp;MID(O999,2,4)+1),CELL("address",AG999))</f>
        <v>$AG$999</v>
      </c>
      <c r="Q999" s="92" t="str">
        <f ca="1">IF(J998&gt;=11,(MID(P999,1,1)&amp;MID(P999,2,4)+1),CELL("address",AH999))</f>
        <v>$AH$999</v>
      </c>
      <c r="R999" s="92" t="str">
        <f ca="1">IF(J998&gt;=12,(MID(Q999,1,1)&amp;MID(Q999,2,4)+1),CELL("address",AI999))</f>
        <v>$AI$999</v>
      </c>
    </row>
    <row r="1000" spans="1:18" ht="15" customHeight="1">
      <c r="A1000" s="270"/>
      <c r="B1000" s="271"/>
      <c r="C1000" s="272"/>
      <c r="D1000" s="39"/>
      <c r="E1000" s="148"/>
      <c r="G1000" s="179"/>
      <c r="H1000" s="273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</row>
    <row r="1001" spans="1:18" ht="15" customHeight="1">
      <c r="A1001" s="337"/>
      <c r="B1001" s="338"/>
      <c r="C1001" s="38"/>
      <c r="D1001" s="53"/>
      <c r="E1001" s="54">
        <f>SUM(E1003:E1006)</f>
        <v>5.118</v>
      </c>
      <c r="G1001" s="179"/>
      <c r="H1001" s="273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</row>
    <row r="1002" spans="1:18" ht="15" customHeight="1">
      <c r="A1002" s="340" t="s">
        <v>5</v>
      </c>
      <c r="B1002" s="340"/>
      <c r="C1002" s="38" t="s">
        <v>17</v>
      </c>
      <c r="D1002" s="308" t="s">
        <v>18</v>
      </c>
      <c r="E1002" s="37" t="s">
        <v>7</v>
      </c>
      <c r="G1002" s="179"/>
      <c r="H1002" s="273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</row>
    <row r="1003" spans="1:18" ht="15" customHeight="1">
      <c r="A1003" s="341" t="s">
        <v>198</v>
      </c>
      <c r="B1003" s="342"/>
      <c r="C1003" s="352" t="s">
        <v>75</v>
      </c>
      <c r="D1003" s="321" t="s">
        <v>29</v>
      </c>
      <c r="E1003" s="309">
        <v>1.582</v>
      </c>
      <c r="F1003" s="1" t="s">
        <v>723</v>
      </c>
      <c r="G1003" s="88" t="str">
        <f>CONCATENATE("Misc Iron Scrap, Lying at ",C1004,". Quantity in No - ")</f>
        <v>Misc Iron Scrap, Lying at . Quantity in No - </v>
      </c>
      <c r="H1003" s="339" t="str">
        <f ca="1">CONCATENATE(G1003,G1004,(INDIRECT(I1004)),(INDIRECT(J1004)),(INDIRECT(K1004)),(INDIRECT(L1004)),(INDIRECT(M1004)),(INDIRECT(N1004)),(INDIRECT(O1004)),(INDIRECT(P1004)),(INDIRECT(Q1004)),(INDIRECT(R1004)),".")</f>
        <v>Misc Iron Scrap, Lying at . Quantity in No - Transformer body scrap - 2.267, MS Rail scrap - 1.26, G.I. scrap - 0.009, .</v>
      </c>
      <c r="I1003" s="92" t="str">
        <f aca="true" ca="1" t="array" ref="I1003">CELL("address",INDEX(G1003:G1120,MATCH(TRUE,ISBLANK(G1003:G1120),0)))</f>
        <v>$G$1007</v>
      </c>
      <c r="J1003" s="92">
        <f aca="true" t="array" ref="J1003">MATCH(TRUE,ISBLANK(G1003:G1120),0)</f>
        <v>5</v>
      </c>
      <c r="K1003" s="92">
        <f>J1003-3</f>
        <v>2</v>
      </c>
      <c r="L1003" s="92"/>
      <c r="M1003" s="92"/>
      <c r="N1003" s="92"/>
      <c r="O1003" s="92"/>
      <c r="P1003" s="92"/>
      <c r="Q1003" s="92"/>
      <c r="R1003" s="92"/>
    </row>
    <row r="1004" spans="1:18" ht="15" customHeight="1">
      <c r="A1004" s="370"/>
      <c r="B1004" s="371"/>
      <c r="C1004" s="353"/>
      <c r="D1004" s="274" t="s">
        <v>56</v>
      </c>
      <c r="E1004" s="309">
        <v>2.267</v>
      </c>
      <c r="F1004" s="1" t="s">
        <v>723</v>
      </c>
      <c r="G1004" s="87" t="str">
        <f>CONCATENATE(D1004," - ",E1004,", ")</f>
        <v>Transformer body scrap - 2.267, </v>
      </c>
      <c r="H1004" s="339"/>
      <c r="I1004" s="92" t="str">
        <f ca="1">IF(J1003&gt;=3,(MID(I1003,2,1)&amp;MID(I1003,4,4)-K1003),CELL("address",Z1004))</f>
        <v>G1005</v>
      </c>
      <c r="J1004" s="92" t="str">
        <f ca="1">IF(J1003&gt;=4,(MID(I1004,1,1)&amp;MID(I1004,2,4)+1),CELL("address",AA1004))</f>
        <v>G1006</v>
      </c>
      <c r="K1004" s="92" t="str">
        <f ca="1">IF(J1003&gt;=5,(MID(J1004,1,1)&amp;MID(J1004,2,4)+1),CELL("address",AB1004))</f>
        <v>G1007</v>
      </c>
      <c r="L1004" s="92" t="str">
        <f ca="1">IF(J1003&gt;=6,(MID(K1004,1,1)&amp;MID(K1004,2,4)+1),CELL("address",AC1004))</f>
        <v>$AC$1004</v>
      </c>
      <c r="M1004" s="92" t="str">
        <f ca="1">IF(J1003&gt;=7,(MID(L1004,1,1)&amp;MID(L1004,2,4)+1),CELL("address",AD1004))</f>
        <v>$AD$1004</v>
      </c>
      <c r="N1004" s="92" t="str">
        <f ca="1">IF(J1003&gt;=8,(MID(M1004,1,1)&amp;MID(M1004,2,4)+1),CELL("address",AE1004))</f>
        <v>$AE$1004</v>
      </c>
      <c r="O1004" s="92" t="str">
        <f ca="1">IF(J1003&gt;=9,(MID(N1004,1,1)&amp;MID(N1004,2,4)+1),CELL("address",AF1004))</f>
        <v>$AF$1004</v>
      </c>
      <c r="P1004" s="92" t="str">
        <f ca="1">IF(J1003&gt;=10,(MID(O1004,1,1)&amp;MID(O1004,2,4)+1),CELL("address",AG1004))</f>
        <v>$AG$1004</v>
      </c>
      <c r="Q1004" s="92" t="str">
        <f ca="1">IF(J1003&gt;=11,(MID(P1004,1,1)&amp;MID(P1004,2,4)+1),CELL("address",AH1004))</f>
        <v>$AH$1004</v>
      </c>
      <c r="R1004" s="92" t="str">
        <f ca="1">IF(J1003&gt;=12,(MID(Q1004,1,1)&amp;MID(Q1004,2,4)+1),CELL("address",AI1004))</f>
        <v>$AI$1004</v>
      </c>
    </row>
    <row r="1005" spans="1:18" ht="15" customHeight="1">
      <c r="A1005" s="370"/>
      <c r="B1005" s="371"/>
      <c r="C1005" s="353"/>
      <c r="D1005" s="319" t="s">
        <v>57</v>
      </c>
      <c r="E1005" s="309">
        <v>1.26</v>
      </c>
      <c r="F1005" s="1" t="s">
        <v>723</v>
      </c>
      <c r="G1005" s="87" t="str">
        <f>CONCATENATE(D1005," - ",E1005,", ")</f>
        <v>MS Rail scrap - 1.26, </v>
      </c>
      <c r="H1005" s="273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</row>
    <row r="1006" spans="1:18" ht="15" customHeight="1">
      <c r="A1006" s="372"/>
      <c r="B1006" s="373"/>
      <c r="C1006" s="354"/>
      <c r="D1006" s="32" t="s">
        <v>184</v>
      </c>
      <c r="E1006" s="309">
        <v>0.009</v>
      </c>
      <c r="F1006" s="1" t="s">
        <v>723</v>
      </c>
      <c r="G1006" s="87" t="str">
        <f>CONCATENATE(D1006," - ",E1006,", ")</f>
        <v>G.I. scrap - 0.009, </v>
      </c>
      <c r="H1006" s="273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</row>
    <row r="1007" spans="1:18" ht="15" customHeight="1">
      <c r="A1007" s="270"/>
      <c r="B1007" s="271"/>
      <c r="C1007" s="272"/>
      <c r="D1007" s="39"/>
      <c r="E1007" s="148"/>
      <c r="G1007" s="179"/>
      <c r="H1007" s="273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</row>
    <row r="1008" spans="1:18" ht="15" customHeight="1">
      <c r="A1008" s="337"/>
      <c r="B1008" s="338"/>
      <c r="C1008" s="38"/>
      <c r="D1008" s="53"/>
      <c r="E1008" s="54">
        <f>SUM(E1010:E1014)</f>
        <v>5.35</v>
      </c>
      <c r="G1008" s="179"/>
      <c r="H1008" s="273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</row>
    <row r="1009" spans="1:18" ht="15" customHeight="1">
      <c r="A1009" s="340" t="s">
        <v>5</v>
      </c>
      <c r="B1009" s="340"/>
      <c r="C1009" s="38" t="s">
        <v>17</v>
      </c>
      <c r="D1009" s="308" t="s">
        <v>18</v>
      </c>
      <c r="E1009" s="37" t="s">
        <v>7</v>
      </c>
      <c r="G1009" s="88" t="str">
        <f>CONCATENATE("Misc Iron Scrap, Lying at ",C1010,". Quantity in No - ")</f>
        <v>Misc Iron Scrap, Lying at OL Barnala. Quantity in No - </v>
      </c>
      <c r="H1009" s="339" t="str">
        <f ca="1">CONCATENATE(G1009,G1010,(INDIRECT(I1010)),(INDIRECT(J1010)),(INDIRECT(K1010)),(INDIRECT(L1010)),(INDIRECT(M1010)),(INDIRECT(N1010)),(INDIRECT(O1010)),(INDIRECT(P1010)),(INDIRECT(Q1010)),(INDIRECT(R1010)),".")</f>
        <v>Misc Iron Scrap, Lying at OL Barnala. Quantity in No - MS iron scrap - 1.603, Transformer body scrap - 0.725, MS Rail scrap - 2.73, G.I. scrap - 0.002, Tubelar pole scrap - 0.29, .</v>
      </c>
      <c r="I1009" s="92" t="str">
        <f aca="true" ca="1" t="array" ref="I1009">CELL("address",INDEX(G1009:G1126,MATCH(TRUE,ISBLANK(G1009:G1126),0)))</f>
        <v>$G$1015</v>
      </c>
      <c r="J1009" s="92">
        <f aca="true" t="array" ref="J1009">MATCH(TRUE,ISBLANK(G1009:G1126),0)</f>
        <v>7</v>
      </c>
      <c r="K1009" s="92">
        <f>J1009-3</f>
        <v>4</v>
      </c>
      <c r="L1009" s="92"/>
      <c r="M1009" s="92"/>
      <c r="N1009" s="92"/>
      <c r="O1009" s="92"/>
      <c r="P1009" s="92"/>
      <c r="Q1009" s="92"/>
      <c r="R1009" s="92"/>
    </row>
    <row r="1010" spans="1:18" ht="15" customHeight="1">
      <c r="A1010" s="341" t="s">
        <v>167</v>
      </c>
      <c r="B1010" s="342"/>
      <c r="C1010" s="352" t="s">
        <v>181</v>
      </c>
      <c r="D1010" s="321" t="s">
        <v>29</v>
      </c>
      <c r="E1010" s="309">
        <v>1.603</v>
      </c>
      <c r="F1010" s="1" t="s">
        <v>723</v>
      </c>
      <c r="G1010" s="87" t="str">
        <f>CONCATENATE(D1010," - ",E1010,", ")</f>
        <v>MS iron scrap - 1.603, </v>
      </c>
      <c r="H1010" s="339"/>
      <c r="I1010" s="92" t="str">
        <f ca="1">IF(J1009&gt;=3,(MID(I1009,2,1)&amp;MID(I1009,4,4)-K1009),CELL("address",Z1010))</f>
        <v>G1011</v>
      </c>
      <c r="J1010" s="92" t="str">
        <f ca="1">IF(J1009&gt;=4,(MID(I1010,1,1)&amp;MID(I1010,2,4)+1),CELL("address",AA1010))</f>
        <v>G1012</v>
      </c>
      <c r="K1010" s="92" t="str">
        <f ca="1">IF(J1009&gt;=5,(MID(J1010,1,1)&amp;MID(J1010,2,4)+1),CELL("address",AB1010))</f>
        <v>G1013</v>
      </c>
      <c r="L1010" s="92" t="str">
        <f ca="1">IF(J1009&gt;=6,(MID(K1010,1,1)&amp;MID(K1010,2,4)+1),CELL("address",AC1010))</f>
        <v>G1014</v>
      </c>
      <c r="M1010" s="92" t="str">
        <f ca="1">IF(J1009&gt;=7,(MID(L1010,1,1)&amp;MID(L1010,2,4)+1),CELL("address",AD1010))</f>
        <v>G1015</v>
      </c>
      <c r="N1010" s="92" t="str">
        <f ca="1">IF(J1009&gt;=8,(MID(M1010,1,1)&amp;MID(M1010,2,4)+1),CELL("address",AE1010))</f>
        <v>$AE$1010</v>
      </c>
      <c r="O1010" s="92" t="str">
        <f ca="1">IF(J1009&gt;=9,(MID(N1010,1,1)&amp;MID(N1010,2,4)+1),CELL("address",AF1010))</f>
        <v>$AF$1010</v>
      </c>
      <c r="P1010" s="92" t="str">
        <f ca="1">IF(J1009&gt;=10,(MID(O1010,1,1)&amp;MID(O1010,2,4)+1),CELL("address",AG1010))</f>
        <v>$AG$1010</v>
      </c>
      <c r="Q1010" s="92" t="str">
        <f ca="1">IF(J1009&gt;=11,(MID(P1010,1,1)&amp;MID(P1010,2,4)+1),CELL("address",AH1010))</f>
        <v>$AH$1010</v>
      </c>
      <c r="R1010" s="92" t="str">
        <f ca="1">IF(J1009&gt;=12,(MID(Q1010,1,1)&amp;MID(Q1010,2,4)+1),CELL("address",AI1010))</f>
        <v>$AI$1010</v>
      </c>
    </row>
    <row r="1011" spans="1:18" ht="15" customHeight="1">
      <c r="A1011" s="370"/>
      <c r="B1011" s="371"/>
      <c r="C1011" s="353"/>
      <c r="D1011" s="274" t="s">
        <v>56</v>
      </c>
      <c r="E1011" s="309">
        <v>0.725</v>
      </c>
      <c r="F1011" s="1" t="s">
        <v>723</v>
      </c>
      <c r="G1011" s="87" t="str">
        <f>CONCATENATE(D1011," - ",E1011,", ")</f>
        <v>Transformer body scrap - 0.725, </v>
      </c>
      <c r="H1011" s="273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1:18" ht="15" customHeight="1">
      <c r="A1012" s="370"/>
      <c r="B1012" s="371"/>
      <c r="C1012" s="353"/>
      <c r="D1012" s="319" t="s">
        <v>57</v>
      </c>
      <c r="E1012" s="309">
        <v>2.73</v>
      </c>
      <c r="F1012" s="1" t="s">
        <v>723</v>
      </c>
      <c r="G1012" s="87" t="str">
        <f>CONCATENATE(D1012," - ",E1012,", ")</f>
        <v>MS Rail scrap - 2.73, </v>
      </c>
      <c r="H1012" s="273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1:18" ht="15" customHeight="1">
      <c r="A1013" s="372"/>
      <c r="B1013" s="373"/>
      <c r="C1013" s="354"/>
      <c r="D1013" s="32" t="s">
        <v>184</v>
      </c>
      <c r="E1013" s="309">
        <v>0.002</v>
      </c>
      <c r="F1013" s="1" t="s">
        <v>723</v>
      </c>
      <c r="G1013" s="87" t="str">
        <f>CONCATENATE(D1013," - ",E1013,", ")</f>
        <v>G.I. scrap - 0.002, </v>
      </c>
      <c r="H1013" s="273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1:18" ht="15" customHeight="1">
      <c r="A1014" s="48"/>
      <c r="B1014" s="51"/>
      <c r="C1014" s="18"/>
      <c r="D1014" s="329" t="s">
        <v>727</v>
      </c>
      <c r="E1014" s="309">
        <v>0.29</v>
      </c>
      <c r="F1014" s="1" t="s">
        <v>723</v>
      </c>
      <c r="G1014" s="87" t="str">
        <f>CONCATENATE(D1014," - ",E1014,", ")</f>
        <v>Tubelar pole scrap - 0.29, </v>
      </c>
      <c r="H1014" s="273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1:18" ht="15" customHeight="1">
      <c r="A1015" s="270"/>
      <c r="B1015" s="271"/>
      <c r="C1015" s="272"/>
      <c r="D1015" s="39"/>
      <c r="E1015" s="148"/>
      <c r="G1015" s="179"/>
      <c r="H1015" s="273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1:18" ht="15" customHeight="1">
      <c r="A1016" s="337"/>
      <c r="B1016" s="338"/>
      <c r="C1016" s="38"/>
      <c r="D1016" s="53"/>
      <c r="E1016" s="54">
        <f>SUM(E1018:E1019)</f>
        <v>6.605</v>
      </c>
      <c r="G1016" s="179"/>
      <c r="H1016" s="273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1:18" ht="15" customHeight="1">
      <c r="A1017" s="340" t="s">
        <v>5</v>
      </c>
      <c r="B1017" s="340"/>
      <c r="C1017" s="38" t="s">
        <v>17</v>
      </c>
      <c r="D1017" s="308" t="s">
        <v>18</v>
      </c>
      <c r="E1017" s="37" t="s">
        <v>7</v>
      </c>
      <c r="G1017" s="88" t="str">
        <f>CONCATENATE("Misc Iron Scrap, Lying at ",C1018,". Quantity in No - ")</f>
        <v>Misc Iron Scrap, Lying at OL Malerkotla. Quantity in No - </v>
      </c>
      <c r="H1017" s="339" t="str">
        <f ca="1">CONCATENATE(G1017,G1018,(INDIRECT(I1018)),(INDIRECT(J1018)),(INDIRECT(K1018)),(INDIRECT(L1018)),(INDIRECT(M1018)),(INDIRECT(N1018)),(INDIRECT(O1018)),(INDIRECT(P1018)),(INDIRECT(Q1018)),(INDIRECT(R1018)),".")</f>
        <v>Misc Iron Scrap, Lying at OL Malerkotla. Quantity in No - MS iron scrap - 1.49, Transformer body scrap - 5.115, .</v>
      </c>
      <c r="I1017" s="92" t="str">
        <f aca="true" ca="1" t="array" ref="I1017">CELL("address",INDEX(G1017:G1134,MATCH(TRUE,ISBLANK(G1017:G1134),0)))</f>
        <v>$G$1020</v>
      </c>
      <c r="J1017" s="92">
        <f aca="true" t="array" ref="J1017">MATCH(TRUE,ISBLANK(G1017:G1134),0)</f>
        <v>4</v>
      </c>
      <c r="K1017" s="92">
        <f>J1017-3</f>
        <v>1</v>
      </c>
      <c r="L1017" s="92"/>
      <c r="M1017" s="92"/>
      <c r="N1017" s="92"/>
      <c r="O1017" s="92"/>
      <c r="P1017" s="92"/>
      <c r="Q1017" s="92"/>
      <c r="R1017" s="92"/>
    </row>
    <row r="1018" spans="1:18" ht="15" customHeight="1">
      <c r="A1018" s="340" t="s">
        <v>168</v>
      </c>
      <c r="B1018" s="340"/>
      <c r="C1018" s="330" t="s">
        <v>122</v>
      </c>
      <c r="D1018" s="321" t="s">
        <v>29</v>
      </c>
      <c r="E1018" s="309">
        <v>1.49</v>
      </c>
      <c r="F1018" s="1" t="s">
        <v>723</v>
      </c>
      <c r="G1018" s="87" t="str">
        <f>CONCATENATE(D1018," - ",E1018,", ")</f>
        <v>MS iron scrap - 1.49, </v>
      </c>
      <c r="H1018" s="339"/>
      <c r="I1018" s="92" t="str">
        <f ca="1">IF(J1017&gt;=3,(MID(I1017,2,1)&amp;MID(I1017,4,4)-K1017),CELL("address",Z1018))</f>
        <v>G1019</v>
      </c>
      <c r="J1018" s="92" t="str">
        <f ca="1">IF(J1017&gt;=4,(MID(I1018,1,1)&amp;MID(I1018,2,4)+1),CELL("address",AA1018))</f>
        <v>G1020</v>
      </c>
      <c r="K1018" s="92" t="str">
        <f ca="1">IF(J1017&gt;=5,(MID(J1018,1,1)&amp;MID(J1018,2,4)+1),CELL("address",AB1018))</f>
        <v>$AB$1018</v>
      </c>
      <c r="L1018" s="92" t="str">
        <f ca="1">IF(J1017&gt;=6,(MID(K1018,1,1)&amp;MID(K1018,2,4)+1),CELL("address",AC1018))</f>
        <v>$AC$1018</v>
      </c>
      <c r="M1018" s="92" t="str">
        <f ca="1">IF(J1017&gt;=7,(MID(L1018,1,1)&amp;MID(L1018,2,4)+1),CELL("address",AD1018))</f>
        <v>$AD$1018</v>
      </c>
      <c r="N1018" s="92" t="str">
        <f ca="1">IF(J1017&gt;=8,(MID(M1018,1,1)&amp;MID(M1018,2,4)+1),CELL("address",AE1018))</f>
        <v>$AE$1018</v>
      </c>
      <c r="O1018" s="92" t="str">
        <f ca="1">IF(J1017&gt;=9,(MID(N1018,1,1)&amp;MID(N1018,2,4)+1),CELL("address",AF1018))</f>
        <v>$AF$1018</v>
      </c>
      <c r="P1018" s="92" t="str">
        <f ca="1">IF(J1017&gt;=10,(MID(O1018,1,1)&amp;MID(O1018,2,4)+1),CELL("address",AG1018))</f>
        <v>$AG$1018</v>
      </c>
      <c r="Q1018" s="92" t="str">
        <f ca="1">IF(J1017&gt;=11,(MID(P1018,1,1)&amp;MID(P1018,2,4)+1),CELL("address",AH1018))</f>
        <v>$AH$1018</v>
      </c>
      <c r="R1018" s="92" t="str">
        <f ca="1">IF(J1017&gt;=12,(MID(Q1018,1,1)&amp;MID(Q1018,2,4)+1),CELL("address",AI1018))</f>
        <v>$AI$1018</v>
      </c>
    </row>
    <row r="1019" spans="1:18" ht="15" customHeight="1">
      <c r="A1019" s="340"/>
      <c r="B1019" s="340"/>
      <c r="C1019" s="330"/>
      <c r="D1019" s="274" t="s">
        <v>56</v>
      </c>
      <c r="E1019" s="309">
        <v>5.115</v>
      </c>
      <c r="F1019" s="1" t="s">
        <v>723</v>
      </c>
      <c r="G1019" s="87" t="str">
        <f>CONCATENATE(D1019," - ",E1019,", ")</f>
        <v>Transformer body scrap - 5.115, </v>
      </c>
      <c r="H1019" s="273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1:18" ht="15" customHeight="1">
      <c r="A1020" s="48"/>
      <c r="B1020" s="51"/>
      <c r="C1020" s="18"/>
      <c r="D1020" s="36"/>
      <c r="E1020" s="309"/>
      <c r="G1020" s="179"/>
      <c r="H1020" s="273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1:18" ht="15" customHeight="1">
      <c r="A1021" s="337"/>
      <c r="B1021" s="338"/>
      <c r="C1021" s="38"/>
      <c r="D1021" s="53"/>
      <c r="E1021" s="54">
        <f>SUM(E1023:E1024)</f>
        <v>1.6749999999999998</v>
      </c>
      <c r="G1021" s="179"/>
      <c r="H1021" s="273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1:18" ht="15" customHeight="1">
      <c r="A1022" s="340" t="s">
        <v>5</v>
      </c>
      <c r="B1022" s="340"/>
      <c r="C1022" s="38" t="s">
        <v>17</v>
      </c>
      <c r="D1022" s="308" t="s">
        <v>18</v>
      </c>
      <c r="E1022" s="37" t="s">
        <v>7</v>
      </c>
      <c r="G1022" s="88" t="str">
        <f>CONCATENATE("Misc Iron Scrap, Lying at ",C1023,". Quantity in No - ")</f>
        <v>Misc Iron Scrap, Lying at CS Malout. Quantity in No - </v>
      </c>
      <c r="H1022" s="339" t="str">
        <f ca="1">CONCATENATE(G1022,G1023,(INDIRECT(I1023)),(INDIRECT(J1023)),(INDIRECT(K1023)),(INDIRECT(L1023)),(INDIRECT(M1023)),(INDIRECT(N1023)),(INDIRECT(O1023)),(INDIRECT(P1023)),(INDIRECT(Q1023)),(INDIRECT(R1023)),".")</f>
        <v>Misc Iron Scrap, Lying at CS Malout. Quantity in No - MS iron scrap - 0.947, Transformer body scrap - 0.728, .</v>
      </c>
      <c r="I1022" s="92" t="str">
        <f aca="true" ca="1" t="array" ref="I1022">CELL("address",INDEX(G1022:G1139,MATCH(TRUE,ISBLANK(G1022:G1139),0)))</f>
        <v>$G$1025</v>
      </c>
      <c r="J1022" s="92">
        <f aca="true" t="array" ref="J1022">MATCH(TRUE,ISBLANK(G1022:G1139),0)</f>
        <v>4</v>
      </c>
      <c r="K1022" s="92">
        <f>J1022-3</f>
        <v>1</v>
      </c>
      <c r="L1022" s="92"/>
      <c r="M1022" s="92"/>
      <c r="N1022" s="92"/>
      <c r="O1022" s="92"/>
      <c r="P1022" s="92"/>
      <c r="Q1022" s="92"/>
      <c r="R1022" s="92"/>
    </row>
    <row r="1023" spans="1:18" ht="15" customHeight="1">
      <c r="A1023" s="340" t="s">
        <v>286</v>
      </c>
      <c r="B1023" s="340"/>
      <c r="C1023" s="330" t="s">
        <v>91</v>
      </c>
      <c r="D1023" s="321" t="s">
        <v>29</v>
      </c>
      <c r="E1023" s="309">
        <v>0.947</v>
      </c>
      <c r="F1023" s="1" t="s">
        <v>723</v>
      </c>
      <c r="G1023" s="87" t="str">
        <f>CONCATENATE(D1023," - ",E1023,", ")</f>
        <v>MS iron scrap - 0.947, </v>
      </c>
      <c r="H1023" s="339"/>
      <c r="I1023" s="92" t="str">
        <f ca="1">IF(J1022&gt;=3,(MID(I1022,2,1)&amp;MID(I1022,4,4)-K1022),CELL("address",Z1023))</f>
        <v>G1024</v>
      </c>
      <c r="J1023" s="92" t="str">
        <f ca="1">IF(J1022&gt;=4,(MID(I1023,1,1)&amp;MID(I1023,2,4)+1),CELL("address",AA1023))</f>
        <v>G1025</v>
      </c>
      <c r="K1023" s="92" t="str">
        <f ca="1">IF(J1022&gt;=5,(MID(J1023,1,1)&amp;MID(J1023,2,4)+1),CELL("address",AB1023))</f>
        <v>$AB$1023</v>
      </c>
      <c r="L1023" s="92" t="str">
        <f ca="1">IF(J1022&gt;=6,(MID(K1023,1,1)&amp;MID(K1023,2,4)+1),CELL("address",AC1023))</f>
        <v>$AC$1023</v>
      </c>
      <c r="M1023" s="92" t="str">
        <f ca="1">IF(J1022&gt;=7,(MID(L1023,1,1)&amp;MID(L1023,2,4)+1),CELL("address",AD1023))</f>
        <v>$AD$1023</v>
      </c>
      <c r="N1023" s="92" t="str">
        <f ca="1">IF(J1022&gt;=8,(MID(M1023,1,1)&amp;MID(M1023,2,4)+1),CELL("address",AE1023))</f>
        <v>$AE$1023</v>
      </c>
      <c r="O1023" s="92" t="str">
        <f ca="1">IF(J1022&gt;=9,(MID(N1023,1,1)&amp;MID(N1023,2,4)+1),CELL("address",AF1023))</f>
        <v>$AF$1023</v>
      </c>
      <c r="P1023" s="92" t="str">
        <f ca="1">IF(J1022&gt;=10,(MID(O1023,1,1)&amp;MID(O1023,2,4)+1),CELL("address",AG1023))</f>
        <v>$AG$1023</v>
      </c>
      <c r="Q1023" s="92" t="str">
        <f ca="1">IF(J1022&gt;=11,(MID(P1023,1,1)&amp;MID(P1023,2,4)+1),CELL("address",AH1023))</f>
        <v>$AH$1023</v>
      </c>
      <c r="R1023" s="92" t="str">
        <f ca="1">IF(J1022&gt;=12,(MID(Q1023,1,1)&amp;MID(Q1023,2,4)+1),CELL("address",AI1023))</f>
        <v>$AI$1023</v>
      </c>
    </row>
    <row r="1024" spans="1:18" ht="15" customHeight="1">
      <c r="A1024" s="340"/>
      <c r="B1024" s="340"/>
      <c r="C1024" s="330"/>
      <c r="D1024" s="274" t="s">
        <v>56</v>
      </c>
      <c r="E1024" s="309">
        <v>0.728</v>
      </c>
      <c r="F1024" s="1" t="s">
        <v>723</v>
      </c>
      <c r="G1024" s="87" t="str">
        <f>CONCATENATE(D1024," - ",E1024,", ")</f>
        <v>Transformer body scrap - 0.728, </v>
      </c>
      <c r="H1024" s="273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1:18" ht="15" customHeight="1">
      <c r="A1025" s="48"/>
      <c r="B1025" s="51"/>
      <c r="C1025" s="18"/>
      <c r="D1025" s="36"/>
      <c r="E1025" s="309"/>
      <c r="G1025" s="179"/>
      <c r="H1025" s="273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1:18" ht="15" customHeight="1">
      <c r="A1026" s="337"/>
      <c r="B1026" s="338"/>
      <c r="C1026" s="38"/>
      <c r="D1026" s="53"/>
      <c r="E1026" s="54">
        <f>SUM(E1028:E1029)</f>
        <v>2.322</v>
      </c>
      <c r="G1026" s="179"/>
      <c r="H1026" s="273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1:18" ht="15" customHeight="1">
      <c r="A1027" s="340" t="s">
        <v>5</v>
      </c>
      <c r="B1027" s="340"/>
      <c r="C1027" s="38" t="s">
        <v>17</v>
      </c>
      <c r="D1027" s="308" t="s">
        <v>18</v>
      </c>
      <c r="E1027" s="37" t="s">
        <v>7</v>
      </c>
      <c r="G1027" s="88" t="str">
        <f>CONCATENATE("Misc Iron Scrap, Lying at ",C1028,". Quantity in No - ")</f>
        <v>Misc Iron Scrap, Lying at OL Patran. Quantity in No - </v>
      </c>
      <c r="H1027" s="339" t="str">
        <f ca="1">CONCATENATE(G1027,G1028,(INDIRECT(I1028)),(INDIRECT(J1028)),(INDIRECT(K1028)),(INDIRECT(L1028)),(INDIRECT(M1028)),(INDIRECT(N1028)),(INDIRECT(O1028)),(INDIRECT(P1028)),(INDIRECT(Q1028)),(INDIRECT(R1028)),".")</f>
        <v>Misc Iron Scrap, Lying at OL Patran. Quantity in No - MS iron scrap - 1.796, Teen Patra scrap - 0.526, .</v>
      </c>
      <c r="I1027" s="92" t="str">
        <f aca="true" ca="1" t="array" ref="I1027">CELL("address",INDEX(G1027:G1144,MATCH(TRUE,ISBLANK(G1027:G1144),0)))</f>
        <v>$G$1030</v>
      </c>
      <c r="J1027" s="92">
        <f aca="true" t="array" ref="J1027">MATCH(TRUE,ISBLANK(G1027:G1144),0)</f>
        <v>4</v>
      </c>
      <c r="K1027" s="92">
        <f>J1027-3</f>
        <v>1</v>
      </c>
      <c r="L1027" s="92"/>
      <c r="M1027" s="92"/>
      <c r="N1027" s="92"/>
      <c r="O1027" s="92"/>
      <c r="P1027" s="92"/>
      <c r="Q1027" s="92"/>
      <c r="R1027" s="92"/>
    </row>
    <row r="1028" spans="1:18" ht="15" customHeight="1">
      <c r="A1028" s="340" t="s">
        <v>317</v>
      </c>
      <c r="B1028" s="340"/>
      <c r="C1028" s="330" t="s">
        <v>98</v>
      </c>
      <c r="D1028" s="321" t="s">
        <v>29</v>
      </c>
      <c r="E1028" s="309">
        <v>1.796</v>
      </c>
      <c r="F1028" s="1" t="s">
        <v>723</v>
      </c>
      <c r="G1028" s="87" t="str">
        <f>CONCATENATE(D1028," - ",E1028,", ")</f>
        <v>MS iron scrap - 1.796, </v>
      </c>
      <c r="H1028" s="339"/>
      <c r="I1028" s="92" t="str">
        <f ca="1">IF(J1027&gt;=3,(MID(I1027,2,1)&amp;MID(I1027,4,4)-K1027),CELL("address",Z1028))</f>
        <v>G1029</v>
      </c>
      <c r="J1028" s="92" t="str">
        <f ca="1">IF(J1027&gt;=4,(MID(I1028,1,1)&amp;MID(I1028,2,4)+1),CELL("address",AA1028))</f>
        <v>G1030</v>
      </c>
      <c r="K1028" s="92" t="str">
        <f ca="1">IF(J1027&gt;=5,(MID(J1028,1,1)&amp;MID(J1028,2,4)+1),CELL("address",AB1028))</f>
        <v>$AB$1028</v>
      </c>
      <c r="L1028" s="92" t="str">
        <f ca="1">IF(J1027&gt;=6,(MID(K1028,1,1)&amp;MID(K1028,2,4)+1),CELL("address",AC1028))</f>
        <v>$AC$1028</v>
      </c>
      <c r="M1028" s="92" t="str">
        <f ca="1">IF(J1027&gt;=7,(MID(L1028,1,1)&amp;MID(L1028,2,4)+1),CELL("address",AD1028))</f>
        <v>$AD$1028</v>
      </c>
      <c r="N1028" s="92" t="str">
        <f ca="1">IF(J1027&gt;=8,(MID(M1028,1,1)&amp;MID(M1028,2,4)+1),CELL("address",AE1028))</f>
        <v>$AE$1028</v>
      </c>
      <c r="O1028" s="92" t="str">
        <f ca="1">IF(J1027&gt;=9,(MID(N1028,1,1)&amp;MID(N1028,2,4)+1),CELL("address",AF1028))</f>
        <v>$AF$1028</v>
      </c>
      <c r="P1028" s="92" t="str">
        <f ca="1">IF(J1027&gt;=10,(MID(O1028,1,1)&amp;MID(O1028,2,4)+1),CELL("address",AG1028))</f>
        <v>$AG$1028</v>
      </c>
      <c r="Q1028" s="92" t="str">
        <f ca="1">IF(J1027&gt;=11,(MID(P1028,1,1)&amp;MID(P1028,2,4)+1),CELL("address",AH1028))</f>
        <v>$AH$1028</v>
      </c>
      <c r="R1028" s="92" t="str">
        <f ca="1">IF(J1027&gt;=12,(MID(Q1028,1,1)&amp;MID(Q1028,2,4)+1),CELL("address",AI1028))</f>
        <v>$AI$1028</v>
      </c>
    </row>
    <row r="1029" spans="1:18" ht="15" customHeight="1">
      <c r="A1029" s="340"/>
      <c r="B1029" s="340"/>
      <c r="C1029" s="330"/>
      <c r="D1029" s="274" t="s">
        <v>60</v>
      </c>
      <c r="E1029" s="309">
        <v>0.526</v>
      </c>
      <c r="F1029" s="1" t="s">
        <v>723</v>
      </c>
      <c r="G1029" s="87" t="str">
        <f>CONCATENATE(D1029," - ",E1029,", ")</f>
        <v>Teen Patra scrap - 0.526, </v>
      </c>
      <c r="H1029" s="273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1:18" ht="15" customHeight="1">
      <c r="A1030" s="48"/>
      <c r="B1030" s="51"/>
      <c r="C1030" s="18"/>
      <c r="D1030" s="36"/>
      <c r="E1030" s="309"/>
      <c r="G1030" s="179"/>
      <c r="H1030" s="273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1:18" ht="15" customHeight="1">
      <c r="A1031" s="337"/>
      <c r="B1031" s="338"/>
      <c r="C1031" s="38"/>
      <c r="D1031" s="53"/>
      <c r="E1031" s="54">
        <f>SUM(E1033:E1035)</f>
        <v>1.2069999999999999</v>
      </c>
      <c r="G1031" s="179"/>
      <c r="H1031" s="273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1:18" ht="15" customHeight="1">
      <c r="A1032" s="340" t="s">
        <v>5</v>
      </c>
      <c r="B1032" s="340"/>
      <c r="C1032" s="38" t="s">
        <v>17</v>
      </c>
      <c r="D1032" s="308" t="s">
        <v>18</v>
      </c>
      <c r="E1032" s="37" t="s">
        <v>7</v>
      </c>
      <c r="G1032" s="88" t="str">
        <f>CONCATENATE("Misc Iron Scrap, Lying at ",C1033,". Quantity in No - ")</f>
        <v>Misc Iron Scrap, Lying at CS Ferozepur. Quantity in No - </v>
      </c>
      <c r="H1032" s="339" t="str">
        <f ca="1">CONCATENATE(G1032,G1033,(INDIRECT(I1033)),(INDIRECT(J1033)),(INDIRECT(K1033)),(INDIRECT(L1033)),(INDIRECT(M1033)),(INDIRECT(N1033)),(INDIRECT(O1033)),(INDIRECT(P1033)),(INDIRECT(Q1033)),(INDIRECT(R1033)),".")</f>
        <v>Misc Iron Scrap, Lying at CS Ferozepur. Quantity in No - MS iron scrap - 0.772, MS Rail scrap - 0.315, Teen Patra scrap - 0.12, .</v>
      </c>
      <c r="I1032" s="92" t="str">
        <f aca="true" ca="1" t="array" ref="I1032">CELL("address",INDEX(G1032:G1149,MATCH(TRUE,ISBLANK(G1032:G1149),0)))</f>
        <v>$G$1036</v>
      </c>
      <c r="J1032" s="92">
        <f aca="true" t="array" ref="J1032">MATCH(TRUE,ISBLANK(G1032:G1149),0)</f>
        <v>5</v>
      </c>
      <c r="K1032" s="92">
        <f>J1032-3</f>
        <v>2</v>
      </c>
      <c r="L1032" s="92"/>
      <c r="M1032" s="92"/>
      <c r="N1032" s="92"/>
      <c r="O1032" s="92"/>
      <c r="P1032" s="92"/>
      <c r="Q1032" s="92"/>
      <c r="R1032" s="92"/>
    </row>
    <row r="1033" spans="1:18" ht="15" customHeight="1">
      <c r="A1033" s="340" t="s">
        <v>183</v>
      </c>
      <c r="B1033" s="340"/>
      <c r="C1033" s="330" t="s">
        <v>95</v>
      </c>
      <c r="D1033" s="321" t="s">
        <v>29</v>
      </c>
      <c r="E1033" s="309">
        <v>0.772</v>
      </c>
      <c r="F1033" s="1" t="s">
        <v>723</v>
      </c>
      <c r="G1033" s="87" t="str">
        <f>CONCATENATE(D1033," - ",E1033,", ")</f>
        <v>MS iron scrap - 0.772, </v>
      </c>
      <c r="H1033" s="339"/>
      <c r="I1033" s="92" t="str">
        <f ca="1">IF(J1032&gt;=3,(MID(I1032,2,1)&amp;MID(I1032,4,4)-K1032),CELL("address",Z1033))</f>
        <v>G1034</v>
      </c>
      <c r="J1033" s="92" t="str">
        <f ca="1">IF(J1032&gt;=4,(MID(I1033,1,1)&amp;MID(I1033,2,4)+1),CELL("address",AA1033))</f>
        <v>G1035</v>
      </c>
      <c r="K1033" s="92" t="str">
        <f ca="1">IF(J1032&gt;=5,(MID(J1033,1,1)&amp;MID(J1033,2,4)+1),CELL("address",AB1033))</f>
        <v>G1036</v>
      </c>
      <c r="L1033" s="92" t="str">
        <f ca="1">IF(J1032&gt;=6,(MID(K1033,1,1)&amp;MID(K1033,2,4)+1),CELL("address",AC1033))</f>
        <v>$AC$1033</v>
      </c>
      <c r="M1033" s="92" t="str">
        <f ca="1">IF(J1032&gt;=7,(MID(L1033,1,1)&amp;MID(L1033,2,4)+1),CELL("address",AD1033))</f>
        <v>$AD$1033</v>
      </c>
      <c r="N1033" s="92" t="str">
        <f ca="1">IF(J1032&gt;=8,(MID(M1033,1,1)&amp;MID(M1033,2,4)+1),CELL("address",AE1033))</f>
        <v>$AE$1033</v>
      </c>
      <c r="O1033" s="92" t="str">
        <f ca="1">IF(J1032&gt;=9,(MID(N1033,1,1)&amp;MID(N1033,2,4)+1),CELL("address",AF1033))</f>
        <v>$AF$1033</v>
      </c>
      <c r="P1033" s="92" t="str">
        <f ca="1">IF(J1032&gt;=10,(MID(O1033,1,1)&amp;MID(O1033,2,4)+1),CELL("address",AG1033))</f>
        <v>$AG$1033</v>
      </c>
      <c r="Q1033" s="92" t="str">
        <f ca="1">IF(J1032&gt;=11,(MID(P1033,1,1)&amp;MID(P1033,2,4)+1),CELL("address",AH1033))</f>
        <v>$AH$1033</v>
      </c>
      <c r="R1033" s="92" t="str">
        <f ca="1">IF(J1032&gt;=12,(MID(Q1033,1,1)&amp;MID(Q1033,2,4)+1),CELL("address",AI1033))</f>
        <v>$AI$1033</v>
      </c>
    </row>
    <row r="1034" spans="1:18" ht="15" customHeight="1">
      <c r="A1034" s="340"/>
      <c r="B1034" s="340"/>
      <c r="C1034" s="330"/>
      <c r="D1034" s="319" t="s">
        <v>57</v>
      </c>
      <c r="E1034" s="309">
        <v>0.315</v>
      </c>
      <c r="F1034" s="1" t="s">
        <v>723</v>
      </c>
      <c r="G1034" s="87" t="str">
        <f>CONCATENATE(D1034," - ",E1034,", ")</f>
        <v>MS Rail scrap - 0.315, </v>
      </c>
      <c r="H1034" s="273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1:18" ht="15" customHeight="1">
      <c r="A1035" s="340"/>
      <c r="B1035" s="340"/>
      <c r="C1035" s="330"/>
      <c r="D1035" s="274" t="s">
        <v>60</v>
      </c>
      <c r="E1035" s="309">
        <v>0.12</v>
      </c>
      <c r="F1035" s="1" t="s">
        <v>723</v>
      </c>
      <c r="G1035" s="87" t="str">
        <f>CONCATENATE(D1035," - ",E1035,", ")</f>
        <v>Teen Patra scrap - 0.12, </v>
      </c>
      <c r="H1035" s="273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1:18" ht="15" customHeight="1">
      <c r="A1036" s="331"/>
      <c r="B1036" s="332"/>
      <c r="C1036" s="308"/>
      <c r="D1036" s="36"/>
      <c r="E1036" s="309"/>
      <c r="G1036" s="179"/>
      <c r="H1036" s="273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1:18" ht="15" customHeight="1">
      <c r="A1037" s="337"/>
      <c r="B1037" s="338"/>
      <c r="C1037" s="38"/>
      <c r="D1037" s="53"/>
      <c r="E1037" s="54">
        <f>SUM(E1039:E1041)</f>
        <v>1.093</v>
      </c>
      <c r="G1037" s="179"/>
      <c r="H1037" s="273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1:18" ht="15" customHeight="1">
      <c r="A1038" s="340" t="s">
        <v>5</v>
      </c>
      <c r="B1038" s="340"/>
      <c r="C1038" s="38" t="s">
        <v>17</v>
      </c>
      <c r="D1038" s="308" t="s">
        <v>18</v>
      </c>
      <c r="E1038" s="37" t="s">
        <v>7</v>
      </c>
      <c r="G1038" s="88" t="str">
        <f>CONCATENATE("Misc Iron Scrap, Lying at ",C1039,". Quantity in No - ")</f>
        <v>Misc Iron Scrap, Lying at OL Shri Muktsar Sahib. Quantity in No - </v>
      </c>
      <c r="H1038" s="339" t="str">
        <f ca="1">CONCATENATE(G1038,G1039,(INDIRECT(I1039)),(INDIRECT(J1039)),(INDIRECT(K1039)),(INDIRECT(L1039)),(INDIRECT(M1039)),(INDIRECT(N1039)),(INDIRECT(O1039)),(INDIRECT(P1039)),(INDIRECT(Q1039)),(INDIRECT(R1039)),".")</f>
        <v>Misc Iron Scrap, Lying at OL Shri Muktsar Sahib. Quantity in No - MS iron scrap - 0.346, Transformer body scrap - 0.675, G.I. scrap - 0.072, .</v>
      </c>
      <c r="I1038" s="92" t="str">
        <f aca="true" ca="1" t="array" ref="I1038">CELL("address",INDEX(G1038:G1155,MATCH(TRUE,ISBLANK(G1038:G1155),0)))</f>
        <v>$G$1042</v>
      </c>
      <c r="J1038" s="92">
        <f aca="true" t="array" ref="J1038">MATCH(TRUE,ISBLANK(G1038:G1155),0)</f>
        <v>5</v>
      </c>
      <c r="K1038" s="92">
        <f>J1038-3</f>
        <v>2</v>
      </c>
      <c r="L1038" s="92"/>
      <c r="M1038" s="92"/>
      <c r="N1038" s="92"/>
      <c r="O1038" s="92"/>
      <c r="P1038" s="92"/>
      <c r="Q1038" s="92"/>
      <c r="R1038" s="92"/>
    </row>
    <row r="1039" spans="1:18" ht="15" customHeight="1">
      <c r="A1039" s="340" t="s">
        <v>344</v>
      </c>
      <c r="B1039" s="340"/>
      <c r="C1039" s="330" t="s">
        <v>139</v>
      </c>
      <c r="D1039" s="321" t="s">
        <v>29</v>
      </c>
      <c r="E1039" s="309">
        <v>0.346</v>
      </c>
      <c r="F1039" s="1" t="s">
        <v>723</v>
      </c>
      <c r="G1039" s="87" t="str">
        <f>CONCATENATE(D1039," - ",E1039,", ")</f>
        <v>MS iron scrap - 0.346, </v>
      </c>
      <c r="H1039" s="339"/>
      <c r="I1039" s="92" t="str">
        <f ca="1">IF(J1038&gt;=3,(MID(I1038,2,1)&amp;MID(I1038,4,4)-K1038),CELL("address",Z1039))</f>
        <v>G1040</v>
      </c>
      <c r="J1039" s="92" t="str">
        <f ca="1">IF(J1038&gt;=4,(MID(I1039,1,1)&amp;MID(I1039,2,4)+1),CELL("address",AA1039))</f>
        <v>G1041</v>
      </c>
      <c r="K1039" s="92" t="str">
        <f ca="1">IF(J1038&gt;=5,(MID(J1039,1,1)&amp;MID(J1039,2,4)+1),CELL("address",AB1039))</f>
        <v>G1042</v>
      </c>
      <c r="L1039" s="92" t="str">
        <f ca="1">IF(J1038&gt;=6,(MID(K1039,1,1)&amp;MID(K1039,2,4)+1),CELL("address",AC1039))</f>
        <v>$AC$1039</v>
      </c>
      <c r="M1039" s="92" t="str">
        <f ca="1">IF(J1038&gt;=7,(MID(L1039,1,1)&amp;MID(L1039,2,4)+1),CELL("address",AD1039))</f>
        <v>$AD$1039</v>
      </c>
      <c r="N1039" s="92" t="str">
        <f ca="1">IF(J1038&gt;=8,(MID(M1039,1,1)&amp;MID(M1039,2,4)+1),CELL("address",AE1039))</f>
        <v>$AE$1039</v>
      </c>
      <c r="O1039" s="92" t="str">
        <f ca="1">IF(J1038&gt;=9,(MID(N1039,1,1)&amp;MID(N1039,2,4)+1),CELL("address",AF1039))</f>
        <v>$AF$1039</v>
      </c>
      <c r="P1039" s="92" t="str">
        <f ca="1">IF(J1038&gt;=10,(MID(O1039,1,1)&amp;MID(O1039,2,4)+1),CELL("address",AG1039))</f>
        <v>$AG$1039</v>
      </c>
      <c r="Q1039" s="92" t="str">
        <f ca="1">IF(J1038&gt;=11,(MID(P1039,1,1)&amp;MID(P1039,2,4)+1),CELL("address",AH1039))</f>
        <v>$AH$1039</v>
      </c>
      <c r="R1039" s="92" t="str">
        <f ca="1">IF(J1038&gt;=12,(MID(Q1039,1,1)&amp;MID(Q1039,2,4)+1),CELL("address",AI1039))</f>
        <v>$AI$1039</v>
      </c>
    </row>
    <row r="1040" spans="1:18" ht="15" customHeight="1">
      <c r="A1040" s="340"/>
      <c r="B1040" s="340"/>
      <c r="C1040" s="330"/>
      <c r="D1040" s="274" t="s">
        <v>56</v>
      </c>
      <c r="E1040" s="309">
        <v>0.675</v>
      </c>
      <c r="F1040" s="1" t="s">
        <v>723</v>
      </c>
      <c r="G1040" s="87" t="str">
        <f>CONCATENATE(D1040," - ",E1040,", ")</f>
        <v>Transformer body scrap - 0.675, </v>
      </c>
      <c r="H1040" s="273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1:18" ht="15" customHeight="1">
      <c r="A1041" s="340"/>
      <c r="B1041" s="340"/>
      <c r="C1041" s="330"/>
      <c r="D1041" s="32" t="s">
        <v>184</v>
      </c>
      <c r="E1041" s="309">
        <v>0.072</v>
      </c>
      <c r="F1041" s="1" t="s">
        <v>723</v>
      </c>
      <c r="G1041" s="87" t="str">
        <f>CONCATENATE(D1041," - ",E1041,", ")</f>
        <v>G.I. scrap - 0.072, </v>
      </c>
      <c r="H1041" s="273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1:18" ht="15" customHeight="1">
      <c r="A1042" s="270"/>
      <c r="B1042" s="271"/>
      <c r="C1042" s="272"/>
      <c r="D1042" s="36"/>
      <c r="E1042" s="309"/>
      <c r="G1042" s="179"/>
      <c r="H1042" s="273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1:18" ht="15" customHeight="1">
      <c r="A1043" s="337"/>
      <c r="B1043" s="338"/>
      <c r="C1043" s="38"/>
      <c r="D1043" s="53"/>
      <c r="E1043" s="54">
        <f>SUM(E1045:E1048)</f>
        <v>0.8220000000000001</v>
      </c>
      <c r="G1043" s="179"/>
      <c r="H1043" s="273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1:18" ht="15" customHeight="1">
      <c r="A1044" s="340" t="s">
        <v>5</v>
      </c>
      <c r="B1044" s="340"/>
      <c r="C1044" s="38" t="s">
        <v>17</v>
      </c>
      <c r="D1044" s="308" t="s">
        <v>18</v>
      </c>
      <c r="E1044" s="37" t="s">
        <v>7</v>
      </c>
      <c r="G1044" s="88" t="str">
        <f>CONCATENATE("Misc Iron Scrap, Lying at ",C1045,". Quantity in No - ")</f>
        <v>Misc Iron Scrap, Lying at CS Mohali. Quantity in No - </v>
      </c>
      <c r="H1044" s="339" t="str">
        <f ca="1">CONCATENATE(G1044,G1045,(INDIRECT(I1045)),(INDIRECT(J1045)),(INDIRECT(K1045)),(INDIRECT(L1045)),(INDIRECT(M1045)),(INDIRECT(N1045)),(INDIRECT(O1045)),(INDIRECT(P1045)),(INDIRECT(Q1045)),(INDIRECT(R1045)),".")</f>
        <v>Misc Iron Scrap, Lying at CS Mohali. Quantity in No - MS iron scrap - 0.137, Transformer body scrap - 0.533, Teen Patra scrap - 0.149, G.I. scrap - 0.003, .</v>
      </c>
      <c r="I1044" s="92" t="str">
        <f aca="true" ca="1" t="array" ref="I1044">CELL("address",INDEX(G1044:G1161,MATCH(TRUE,ISBLANK(G1044:G1161),0)))</f>
        <v>$G$1049</v>
      </c>
      <c r="J1044" s="92">
        <f aca="true" t="array" ref="J1044">MATCH(TRUE,ISBLANK(G1044:G1161),0)</f>
        <v>6</v>
      </c>
      <c r="K1044" s="92">
        <f>J1044-3</f>
        <v>3</v>
      </c>
      <c r="L1044" s="92"/>
      <c r="M1044" s="92"/>
      <c r="N1044" s="92"/>
      <c r="O1044" s="92"/>
      <c r="P1044" s="92"/>
      <c r="Q1044" s="92"/>
      <c r="R1044" s="92"/>
    </row>
    <row r="1045" spans="1:18" ht="15" customHeight="1">
      <c r="A1045" s="340" t="s">
        <v>783</v>
      </c>
      <c r="B1045" s="340"/>
      <c r="C1045" s="330" t="s">
        <v>58</v>
      </c>
      <c r="D1045" s="321" t="s">
        <v>29</v>
      </c>
      <c r="E1045" s="309">
        <v>0.137</v>
      </c>
      <c r="F1045" s="1" t="s">
        <v>723</v>
      </c>
      <c r="G1045" s="87" t="str">
        <f>CONCATENATE(D1045," - ",E1045,", ")</f>
        <v>MS iron scrap - 0.137, </v>
      </c>
      <c r="H1045" s="339"/>
      <c r="I1045" s="92" t="str">
        <f ca="1">IF(J1044&gt;=3,(MID(I1044,2,1)&amp;MID(I1044,4,4)-K1044),CELL("address",Z1045))</f>
        <v>G1046</v>
      </c>
      <c r="J1045" s="92" t="str">
        <f ca="1">IF(J1044&gt;=4,(MID(I1045,1,1)&amp;MID(I1045,2,4)+1),CELL("address",AA1045))</f>
        <v>G1047</v>
      </c>
      <c r="K1045" s="92" t="str">
        <f ca="1">IF(J1044&gt;=5,(MID(J1045,1,1)&amp;MID(J1045,2,4)+1),CELL("address",AB1045))</f>
        <v>G1048</v>
      </c>
      <c r="L1045" s="92" t="str">
        <f ca="1">IF(J1044&gt;=6,(MID(K1045,1,1)&amp;MID(K1045,2,4)+1),CELL("address",AC1045))</f>
        <v>G1049</v>
      </c>
      <c r="M1045" s="92" t="str">
        <f ca="1">IF(J1044&gt;=7,(MID(L1045,1,1)&amp;MID(L1045,2,4)+1),CELL("address",AD1045))</f>
        <v>$AD$1045</v>
      </c>
      <c r="N1045" s="92" t="str">
        <f ca="1">IF(J1044&gt;=8,(MID(M1045,1,1)&amp;MID(M1045,2,4)+1),CELL("address",AE1045))</f>
        <v>$AE$1045</v>
      </c>
      <c r="O1045" s="92" t="str">
        <f ca="1">IF(J1044&gt;=9,(MID(N1045,1,1)&amp;MID(N1045,2,4)+1),CELL("address",AF1045))</f>
        <v>$AF$1045</v>
      </c>
      <c r="P1045" s="92" t="str">
        <f ca="1">IF(J1044&gt;=10,(MID(O1045,1,1)&amp;MID(O1045,2,4)+1),CELL("address",AG1045))</f>
        <v>$AG$1045</v>
      </c>
      <c r="Q1045" s="92" t="str">
        <f ca="1">IF(J1044&gt;=11,(MID(P1045,1,1)&amp;MID(P1045,2,4)+1),CELL("address",AH1045))</f>
        <v>$AH$1045</v>
      </c>
      <c r="R1045" s="92" t="str">
        <f ca="1">IF(J1044&gt;=12,(MID(Q1045,1,1)&amp;MID(Q1045,2,4)+1),CELL("address",AI1045))</f>
        <v>$AI$1045</v>
      </c>
    </row>
    <row r="1046" spans="1:18" ht="15" customHeight="1">
      <c r="A1046" s="340"/>
      <c r="B1046" s="340"/>
      <c r="C1046" s="330"/>
      <c r="D1046" s="274" t="s">
        <v>56</v>
      </c>
      <c r="E1046" s="309">
        <v>0.533</v>
      </c>
      <c r="F1046" s="1" t="s">
        <v>723</v>
      </c>
      <c r="G1046" s="87" t="str">
        <f>CONCATENATE(D1046," - ",E1046,", ")</f>
        <v>Transformer body scrap - 0.533, </v>
      </c>
      <c r="H1046" s="273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1:18" ht="15" customHeight="1">
      <c r="A1047" s="340"/>
      <c r="B1047" s="340"/>
      <c r="C1047" s="330"/>
      <c r="D1047" s="274" t="s">
        <v>60</v>
      </c>
      <c r="E1047" s="309">
        <v>0.149</v>
      </c>
      <c r="F1047" s="1" t="s">
        <v>723</v>
      </c>
      <c r="G1047" s="87" t="str">
        <f>CONCATENATE(D1047," - ",E1047,", ")</f>
        <v>Teen Patra scrap - 0.149, </v>
      </c>
      <c r="H1047" s="273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1:18" ht="15" customHeight="1">
      <c r="A1048" s="340"/>
      <c r="B1048" s="340"/>
      <c r="C1048" s="330"/>
      <c r="D1048" s="32" t="s">
        <v>184</v>
      </c>
      <c r="E1048" s="309">
        <v>0.003</v>
      </c>
      <c r="F1048" s="1" t="s">
        <v>723</v>
      </c>
      <c r="G1048" s="87" t="str">
        <f>CONCATENATE(D1048," - ",E1048,", ")</f>
        <v>G.I. scrap - 0.003, </v>
      </c>
      <c r="H1048" s="273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1:18" ht="15" customHeight="1">
      <c r="A1049" s="270"/>
      <c r="B1049" s="271"/>
      <c r="C1049" s="272"/>
      <c r="D1049" s="36"/>
      <c r="E1049" s="309"/>
      <c r="G1049" s="179"/>
      <c r="H1049" s="273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1:18" ht="15" customHeight="1">
      <c r="A1050" s="337"/>
      <c r="B1050" s="338"/>
      <c r="C1050" s="38"/>
      <c r="D1050" s="53"/>
      <c r="E1050" s="54">
        <f>SUM(E1052:E1054)</f>
        <v>2.333</v>
      </c>
      <c r="G1050" s="179"/>
      <c r="H1050" s="273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1:18" ht="15" customHeight="1">
      <c r="A1051" s="340" t="s">
        <v>5</v>
      </c>
      <c r="B1051" s="340"/>
      <c r="C1051" s="38" t="s">
        <v>17</v>
      </c>
      <c r="D1051" s="308" t="s">
        <v>18</v>
      </c>
      <c r="E1051" s="37" t="s">
        <v>7</v>
      </c>
      <c r="G1051" s="88" t="str">
        <f>CONCATENATE("Misc Iron Scrap, Lying at ",C1052,". Quantity in No - ")</f>
        <v>Misc Iron Scrap, Lying at OL Ropar. Quantity in No - </v>
      </c>
      <c r="H1051" s="339" t="str">
        <f ca="1">CONCATENATE(G1051,G1052,(INDIRECT(I1052)),(INDIRECT(J1052)),(INDIRECT(K1052)),(INDIRECT(L1052)),(INDIRECT(M1052)),(INDIRECT(N1052)),(INDIRECT(O1052)),(INDIRECT(P1052)),(INDIRECT(Q1052)),(INDIRECT(R1052)),".")</f>
        <v>Misc Iron Scrap, Lying at OL Ropar. Quantity in No - MS iron scrap - 1.217, Transformer body scrap - 1.066, G.I. scrap - 0.05, .</v>
      </c>
      <c r="I1051" s="92" t="str">
        <f aca="true" ca="1" t="array" ref="I1051">CELL("address",INDEX(G1051:G1168,MATCH(TRUE,ISBLANK(G1051:G1168),0)))</f>
        <v>$G$1055</v>
      </c>
      <c r="J1051" s="92">
        <f aca="true" t="array" ref="J1051">MATCH(TRUE,ISBLANK(G1051:G1168),0)</f>
        <v>5</v>
      </c>
      <c r="K1051" s="92">
        <f>J1051-3</f>
        <v>2</v>
      </c>
      <c r="L1051" s="92"/>
      <c r="M1051" s="92"/>
      <c r="N1051" s="92"/>
      <c r="O1051" s="92"/>
      <c r="P1051" s="92"/>
      <c r="Q1051" s="92"/>
      <c r="R1051" s="92"/>
    </row>
    <row r="1052" spans="1:18" ht="15" customHeight="1">
      <c r="A1052" s="340" t="s">
        <v>354</v>
      </c>
      <c r="B1052" s="340"/>
      <c r="C1052" s="330" t="s">
        <v>94</v>
      </c>
      <c r="D1052" s="321" t="s">
        <v>29</v>
      </c>
      <c r="E1052" s="309">
        <v>1.217</v>
      </c>
      <c r="F1052" s="1" t="s">
        <v>723</v>
      </c>
      <c r="G1052" s="87" t="str">
        <f>CONCATENATE(D1052," - ",E1052,", ")</f>
        <v>MS iron scrap - 1.217, </v>
      </c>
      <c r="H1052" s="339"/>
      <c r="I1052" s="92" t="str">
        <f ca="1">IF(J1051&gt;=3,(MID(I1051,2,1)&amp;MID(I1051,4,4)-K1051),CELL("address",Z1052))</f>
        <v>G1053</v>
      </c>
      <c r="J1052" s="92" t="str">
        <f ca="1">IF(J1051&gt;=4,(MID(I1052,1,1)&amp;MID(I1052,2,4)+1),CELL("address",AA1052))</f>
        <v>G1054</v>
      </c>
      <c r="K1052" s="92" t="str">
        <f ca="1">IF(J1051&gt;=5,(MID(J1052,1,1)&amp;MID(J1052,2,4)+1),CELL("address",AB1052))</f>
        <v>G1055</v>
      </c>
      <c r="L1052" s="92" t="str">
        <f ca="1">IF(J1051&gt;=6,(MID(K1052,1,1)&amp;MID(K1052,2,4)+1),CELL("address",AC1052))</f>
        <v>$AC$1052</v>
      </c>
      <c r="M1052" s="92" t="str">
        <f ca="1">IF(J1051&gt;=7,(MID(L1052,1,1)&amp;MID(L1052,2,4)+1),CELL("address",AD1052))</f>
        <v>$AD$1052</v>
      </c>
      <c r="N1052" s="92" t="str">
        <f ca="1">IF(J1051&gt;=8,(MID(M1052,1,1)&amp;MID(M1052,2,4)+1),CELL("address",AE1052))</f>
        <v>$AE$1052</v>
      </c>
      <c r="O1052" s="92" t="str">
        <f ca="1">IF(J1051&gt;=9,(MID(N1052,1,1)&amp;MID(N1052,2,4)+1),CELL("address",AF1052))</f>
        <v>$AF$1052</v>
      </c>
      <c r="P1052" s="92" t="str">
        <f ca="1">IF(J1051&gt;=10,(MID(O1052,1,1)&amp;MID(O1052,2,4)+1),CELL("address",AG1052))</f>
        <v>$AG$1052</v>
      </c>
      <c r="Q1052" s="92" t="str">
        <f ca="1">IF(J1051&gt;=11,(MID(P1052,1,1)&amp;MID(P1052,2,4)+1),CELL("address",AH1052))</f>
        <v>$AH$1052</v>
      </c>
      <c r="R1052" s="92" t="str">
        <f ca="1">IF(J1051&gt;=12,(MID(Q1052,1,1)&amp;MID(Q1052,2,4)+1),CELL("address",AI1052))</f>
        <v>$AI$1052</v>
      </c>
    </row>
    <row r="1053" spans="1:18" ht="15" customHeight="1">
      <c r="A1053" s="340"/>
      <c r="B1053" s="340"/>
      <c r="C1053" s="330"/>
      <c r="D1053" s="274" t="s">
        <v>56</v>
      </c>
      <c r="E1053" s="309">
        <v>1.066</v>
      </c>
      <c r="F1053" s="1" t="s">
        <v>723</v>
      </c>
      <c r="G1053" s="87" t="str">
        <f>CONCATENATE(D1053," - ",E1053,", ")</f>
        <v>Transformer body scrap - 1.066, </v>
      </c>
      <c r="H1053" s="273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1:18" ht="15" customHeight="1">
      <c r="A1054" s="340"/>
      <c r="B1054" s="340"/>
      <c r="C1054" s="330"/>
      <c r="D1054" s="32" t="s">
        <v>184</v>
      </c>
      <c r="E1054" s="309">
        <v>0.05</v>
      </c>
      <c r="F1054" s="1" t="s">
        <v>723</v>
      </c>
      <c r="G1054" s="87" t="str">
        <f>CONCATENATE(D1054," - ",E1054,", ")</f>
        <v>G.I. scrap - 0.05, </v>
      </c>
      <c r="H1054" s="273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1:18" ht="15" customHeight="1">
      <c r="A1055" s="270"/>
      <c r="B1055" s="271"/>
      <c r="C1055" s="272"/>
      <c r="D1055" s="36"/>
      <c r="E1055" s="309"/>
      <c r="G1055" s="179"/>
      <c r="H1055" s="273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1:18" ht="15" customHeight="1">
      <c r="A1056" s="337"/>
      <c r="B1056" s="338"/>
      <c r="C1056" s="38"/>
      <c r="D1056" s="53"/>
      <c r="E1056" s="54">
        <f>SUM(E1058:E1061)</f>
        <v>9.264999999999999</v>
      </c>
      <c r="G1056" s="179"/>
      <c r="H1056" s="273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1:18" ht="15" customHeight="1">
      <c r="A1057" s="340" t="s">
        <v>5</v>
      </c>
      <c r="B1057" s="340"/>
      <c r="C1057" s="38" t="s">
        <v>17</v>
      </c>
      <c r="D1057" s="308" t="s">
        <v>18</v>
      </c>
      <c r="E1057" s="37" t="s">
        <v>7</v>
      </c>
      <c r="G1057" s="88" t="str">
        <f>CONCATENATE("Misc Iron Scrap, Lying at ",C1058,". Quantity in No - ")</f>
        <v>Misc Iron Scrap, Lying at CS Bathinda. Quantity in No - </v>
      </c>
      <c r="H1057" s="339" t="str">
        <f ca="1">CONCATENATE(G1057,G1058,(INDIRECT(I1058)),(INDIRECT(J1058)),(INDIRECT(K1058)),(INDIRECT(L1058)),(INDIRECT(M1058)),(INDIRECT(N1058)),(INDIRECT(O1058)),(INDIRECT(P1058)),(INDIRECT(Q1058)),(INDIRECT(R1058)),".")</f>
        <v>Misc Iron Scrap, Lying at CS Bathinda. Quantity in No - MS iron scrap - 7.553, MS Nuts &amp; bolts scrap - 0.785, Teen Patra scrap - 0.48, G.I. scrap - 0.447, .</v>
      </c>
      <c r="I1057" s="92" t="str">
        <f aca="true" ca="1" t="array" ref="I1057">CELL("address",INDEX(G1057:G1174,MATCH(TRUE,ISBLANK(G1057:G1174),0)))</f>
        <v>$G$1062</v>
      </c>
      <c r="J1057" s="92">
        <f aca="true" t="array" ref="J1057">MATCH(TRUE,ISBLANK(G1057:G1174),0)</f>
        <v>6</v>
      </c>
      <c r="K1057" s="92">
        <f>J1057-3</f>
        <v>3</v>
      </c>
      <c r="L1057" s="92"/>
      <c r="M1057" s="92"/>
      <c r="N1057" s="92"/>
      <c r="O1057" s="92"/>
      <c r="P1057" s="92"/>
      <c r="Q1057" s="92"/>
      <c r="R1057" s="92"/>
    </row>
    <row r="1058" spans="1:18" ht="15" customHeight="1">
      <c r="A1058" s="340" t="s">
        <v>655</v>
      </c>
      <c r="B1058" s="340"/>
      <c r="C1058" s="330" t="s">
        <v>59</v>
      </c>
      <c r="D1058" s="321" t="s">
        <v>29</v>
      </c>
      <c r="E1058" s="309">
        <v>7.553</v>
      </c>
      <c r="F1058" s="1" t="s">
        <v>723</v>
      </c>
      <c r="G1058" s="87" t="str">
        <f>CONCATENATE(D1058," - ",E1058,", ")</f>
        <v>MS iron scrap - 7.553, </v>
      </c>
      <c r="H1058" s="339"/>
      <c r="I1058" s="92" t="str">
        <f ca="1">IF(J1057&gt;=3,(MID(I1057,2,1)&amp;MID(I1057,4,4)-K1057),CELL("address",Z1058))</f>
        <v>G1059</v>
      </c>
      <c r="J1058" s="92" t="str">
        <f ca="1">IF(J1057&gt;=4,(MID(I1058,1,1)&amp;MID(I1058,2,4)+1),CELL("address",AA1058))</f>
        <v>G1060</v>
      </c>
      <c r="K1058" s="92" t="str">
        <f ca="1">IF(J1057&gt;=5,(MID(J1058,1,1)&amp;MID(J1058,2,4)+1),CELL("address",AB1058))</f>
        <v>G1061</v>
      </c>
      <c r="L1058" s="92" t="str">
        <f ca="1">IF(J1057&gt;=6,(MID(K1058,1,1)&amp;MID(K1058,2,4)+1),CELL("address",AC1058))</f>
        <v>G1062</v>
      </c>
      <c r="M1058" s="92" t="str">
        <f ca="1">IF(J1057&gt;=7,(MID(L1058,1,1)&amp;MID(L1058,2,4)+1),CELL("address",AD1058))</f>
        <v>$AD$1058</v>
      </c>
      <c r="N1058" s="92" t="str">
        <f ca="1">IF(J1057&gt;=8,(MID(M1058,1,1)&amp;MID(M1058,2,4)+1),CELL("address",AE1058))</f>
        <v>$AE$1058</v>
      </c>
      <c r="O1058" s="92" t="str">
        <f ca="1">IF(J1057&gt;=9,(MID(N1058,1,1)&amp;MID(N1058,2,4)+1),CELL("address",AF1058))</f>
        <v>$AF$1058</v>
      </c>
      <c r="P1058" s="92" t="str">
        <f ca="1">IF(J1057&gt;=10,(MID(O1058,1,1)&amp;MID(O1058,2,4)+1),CELL("address",AG1058))</f>
        <v>$AG$1058</v>
      </c>
      <c r="Q1058" s="92" t="str">
        <f ca="1">IF(J1057&gt;=11,(MID(P1058,1,1)&amp;MID(P1058,2,4)+1),CELL("address",AH1058))</f>
        <v>$AH$1058</v>
      </c>
      <c r="R1058" s="92" t="str">
        <f ca="1">IF(J1057&gt;=12,(MID(Q1058,1,1)&amp;MID(Q1058,2,4)+1),CELL("address",AI1058))</f>
        <v>$AI$1058</v>
      </c>
    </row>
    <row r="1059" spans="1:18" ht="15" customHeight="1">
      <c r="A1059" s="340"/>
      <c r="B1059" s="340"/>
      <c r="C1059" s="330"/>
      <c r="D1059" s="32" t="s">
        <v>383</v>
      </c>
      <c r="E1059" s="309">
        <v>0.785</v>
      </c>
      <c r="F1059" s="1" t="s">
        <v>723</v>
      </c>
      <c r="G1059" s="87" t="str">
        <f>CONCATENATE(D1059," - ",E1059,", ")</f>
        <v>MS Nuts &amp; bolts scrap - 0.785, </v>
      </c>
      <c r="H1059" s="273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1:18" ht="15" customHeight="1">
      <c r="A1060" s="340"/>
      <c r="B1060" s="340"/>
      <c r="C1060" s="330"/>
      <c r="D1060" s="274" t="s">
        <v>60</v>
      </c>
      <c r="E1060" s="309">
        <v>0.48</v>
      </c>
      <c r="F1060" s="1" t="s">
        <v>723</v>
      </c>
      <c r="G1060" s="87" t="str">
        <f>CONCATENATE(D1060," - ",E1060,", ")</f>
        <v>Teen Patra scrap - 0.48, </v>
      </c>
      <c r="H1060" s="273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1:18" ht="15" customHeight="1">
      <c r="A1061" s="340"/>
      <c r="B1061" s="340"/>
      <c r="C1061" s="330"/>
      <c r="D1061" s="32" t="s">
        <v>184</v>
      </c>
      <c r="E1061" s="309">
        <v>0.447</v>
      </c>
      <c r="F1061" s="1" t="s">
        <v>723</v>
      </c>
      <c r="G1061" s="87" t="str">
        <f>CONCATENATE(D1061," - ",E1061,", ")</f>
        <v>G.I. scrap - 0.447, </v>
      </c>
      <c r="H1061" s="273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1:18" ht="15" customHeight="1">
      <c r="A1062" s="270"/>
      <c r="B1062" s="271"/>
      <c r="C1062" s="272"/>
      <c r="D1062" s="36"/>
      <c r="E1062" s="309"/>
      <c r="G1062" s="179"/>
      <c r="H1062" s="273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1:18" ht="15" customHeight="1">
      <c r="A1063" s="337"/>
      <c r="B1063" s="338"/>
      <c r="C1063" s="38"/>
      <c r="D1063" s="53"/>
      <c r="E1063" s="54">
        <f>SUM(E1065:E1065)</f>
        <v>0.946</v>
      </c>
      <c r="G1063" s="232"/>
      <c r="H1063" s="23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1:18" ht="15" customHeight="1">
      <c r="A1064" s="340" t="s">
        <v>5</v>
      </c>
      <c r="B1064" s="340"/>
      <c r="C1064" s="38" t="s">
        <v>17</v>
      </c>
      <c r="D1064" s="308" t="s">
        <v>18</v>
      </c>
      <c r="E1064" s="37" t="s">
        <v>7</v>
      </c>
      <c r="G1064" s="88" t="str">
        <f>CONCATENATE("Misc Iron Scrap, Lying at ",C1065,". Quantity in No - ")</f>
        <v>Misc Iron Scrap, Lying at OL Mansa. Quantity in No - </v>
      </c>
      <c r="H1064" s="339" t="str">
        <f ca="1">CONCATENATE(G1064,G1065,(INDIRECT(I1065)),(INDIRECT(J1065)),(INDIRECT(K1065)),(INDIRECT(L1065)),(INDIRECT(M1065)),(INDIRECT(N1065)),(INDIRECT(O1065)),(INDIRECT(P1065)),(INDIRECT(Q1065)),(INDIRECT(R1065)),".")</f>
        <v>Misc Iron Scrap, Lying at OL Mansa. Quantity in No - MS iron scrap - 0.946, .</v>
      </c>
      <c r="I1064" s="92" t="str">
        <f aca="true" ca="1" t="array" ref="I1064">CELL("address",INDEX(G1064:G1181,MATCH(TRUE,ISBLANK(G1064:G1181),0)))</f>
        <v>$G$1066</v>
      </c>
      <c r="J1064" s="92">
        <f aca="true" t="array" ref="J1064">MATCH(TRUE,ISBLANK(G1064:G1181),0)</f>
        <v>3</v>
      </c>
      <c r="K1064" s="92">
        <f>J1064-3</f>
        <v>0</v>
      </c>
      <c r="L1064" s="92"/>
      <c r="M1064" s="92"/>
      <c r="N1064" s="92"/>
      <c r="O1064" s="92"/>
      <c r="P1064" s="92"/>
      <c r="Q1064" s="92"/>
      <c r="R1064" s="92"/>
    </row>
    <row r="1065" spans="1:18" ht="15" customHeight="1">
      <c r="A1065" s="340" t="s">
        <v>357</v>
      </c>
      <c r="B1065" s="340"/>
      <c r="C1065" s="308" t="s">
        <v>55</v>
      </c>
      <c r="D1065" s="321" t="s">
        <v>29</v>
      </c>
      <c r="E1065" s="309">
        <v>0.946</v>
      </c>
      <c r="F1065" s="1" t="s">
        <v>723</v>
      </c>
      <c r="G1065" s="87" t="str">
        <f>CONCATENATE(D1065," - ",E1065,", ")</f>
        <v>MS iron scrap - 0.946, </v>
      </c>
      <c r="H1065" s="339"/>
      <c r="I1065" s="92" t="str">
        <f ca="1">IF(J1064&gt;=3,(MID(I1064,2,1)&amp;MID(I1064,4,4)-K1064),CELL("address",Z1065))</f>
        <v>G1066</v>
      </c>
      <c r="J1065" s="92" t="str">
        <f ca="1">IF(J1064&gt;=4,(MID(I1065,1,1)&amp;MID(I1065,2,4)+1),CELL("address",AA1065))</f>
        <v>$AA$1065</v>
      </c>
      <c r="K1065" s="92" t="str">
        <f ca="1">IF(J1064&gt;=5,(MID(J1065,1,1)&amp;MID(J1065,2,4)+1),CELL("address",AB1065))</f>
        <v>$AB$1065</v>
      </c>
      <c r="L1065" s="92" t="str">
        <f ca="1">IF(J1064&gt;=6,(MID(K1065,1,1)&amp;MID(K1065,2,4)+1),CELL("address",AC1065))</f>
        <v>$AC$1065</v>
      </c>
      <c r="M1065" s="92" t="str">
        <f ca="1">IF(J1064&gt;=7,(MID(L1065,1,1)&amp;MID(L1065,2,4)+1),CELL("address",AD1065))</f>
        <v>$AD$1065</v>
      </c>
      <c r="N1065" s="92" t="str">
        <f ca="1">IF(J1064&gt;=8,(MID(M1065,1,1)&amp;MID(M1065,2,4)+1),CELL("address",AE1065))</f>
        <v>$AE$1065</v>
      </c>
      <c r="O1065" s="92" t="str">
        <f ca="1">IF(J1064&gt;=9,(MID(N1065,1,1)&amp;MID(N1065,2,4)+1),CELL("address",AF1065))</f>
        <v>$AF$1065</v>
      </c>
      <c r="P1065" s="92" t="str">
        <f ca="1">IF(J1064&gt;=10,(MID(O1065,1,1)&amp;MID(O1065,2,4)+1),CELL("address",AG1065))</f>
        <v>$AG$1065</v>
      </c>
      <c r="Q1065" s="92" t="str">
        <f ca="1">IF(J1064&gt;=11,(MID(P1065,1,1)&amp;MID(P1065,2,4)+1),CELL("address",AH1065))</f>
        <v>$AH$1065</v>
      </c>
      <c r="R1065" s="92" t="str">
        <f ca="1">IF(J1064&gt;=12,(MID(Q1065,1,1)&amp;MID(Q1065,2,4)+1),CELL("address",AI1065))</f>
        <v>$AI$1065</v>
      </c>
    </row>
    <row r="1066" spans="1:18" ht="15" customHeight="1">
      <c r="A1066" s="270"/>
      <c r="B1066" s="271"/>
      <c r="C1066" s="272"/>
      <c r="D1066" s="298"/>
      <c r="E1066" s="309"/>
      <c r="G1066" s="179"/>
      <c r="H1066" s="273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</row>
    <row r="1067" spans="1:18" ht="15" customHeight="1">
      <c r="A1067" s="337"/>
      <c r="B1067" s="338"/>
      <c r="C1067" s="38"/>
      <c r="D1067" s="53"/>
      <c r="E1067" s="54">
        <f>SUM(E1069:E1072)</f>
        <v>3.328</v>
      </c>
      <c r="G1067" s="179"/>
      <c r="H1067" s="273"/>
      <c r="I1067" s="92"/>
      <c r="J1067" s="92"/>
      <c r="K1067" s="92"/>
      <c r="L1067" s="92"/>
      <c r="M1067" s="92"/>
      <c r="N1067" s="92"/>
      <c r="O1067" s="92"/>
      <c r="P1067" s="92"/>
      <c r="Q1067" s="92"/>
      <c r="R1067" s="92"/>
    </row>
    <row r="1068" spans="1:18" ht="15" customHeight="1">
      <c r="A1068" s="340" t="s">
        <v>5</v>
      </c>
      <c r="B1068" s="340"/>
      <c r="C1068" s="38" t="s">
        <v>17</v>
      </c>
      <c r="D1068" s="308" t="s">
        <v>18</v>
      </c>
      <c r="E1068" s="37" t="s">
        <v>7</v>
      </c>
      <c r="G1068" s="88" t="str">
        <f>CONCATENATE("Misc Iron Scrap, Lying at ",C1069,". Quantity in No - ")</f>
        <v>Misc Iron Scrap, Lying at CS Kotkapura. Quantity in No - </v>
      </c>
      <c r="H1068" s="339" t="str">
        <f ca="1">CONCATENATE(G1068,G1069,(INDIRECT(I1069)),(INDIRECT(J1069)),(INDIRECT(K1069)),(INDIRECT(L1069)),(INDIRECT(M1069)),(INDIRECT(N1069)),(INDIRECT(O1069)),(INDIRECT(P1069)),(INDIRECT(Q1069)),(INDIRECT(R1069)),".")</f>
        <v>Misc Iron Scrap, Lying at CS Kotkapura. Quantity in No - MS iron scrap - 0.553, MS Rail scrap - 0.3, Transformer body scrap - 2.247, Teen Patra scrap - 0.228, .</v>
      </c>
      <c r="I1068" s="92" t="str">
        <f aca="true" ca="1" t="array" ref="I1068">CELL("address",INDEX(G1068:G1185,MATCH(TRUE,ISBLANK(G1068:G1185),0)))</f>
        <v>$G$1073</v>
      </c>
      <c r="J1068" s="92">
        <f aca="true" t="array" ref="J1068">MATCH(TRUE,ISBLANK(G1068:G1185),0)</f>
        <v>6</v>
      </c>
      <c r="K1068" s="92">
        <f>J1068-3</f>
        <v>3</v>
      </c>
      <c r="L1068" s="92"/>
      <c r="M1068" s="92"/>
      <c r="N1068" s="92"/>
      <c r="O1068" s="92"/>
      <c r="P1068" s="92"/>
      <c r="Q1068" s="92"/>
      <c r="R1068" s="92"/>
    </row>
    <row r="1069" spans="1:18" ht="15" customHeight="1">
      <c r="A1069" s="340" t="s">
        <v>656</v>
      </c>
      <c r="B1069" s="340"/>
      <c r="C1069" s="330" t="s">
        <v>43</v>
      </c>
      <c r="D1069" s="321" t="s">
        <v>29</v>
      </c>
      <c r="E1069" s="309">
        <v>0.553</v>
      </c>
      <c r="F1069" s="1" t="s">
        <v>723</v>
      </c>
      <c r="G1069" s="87" t="str">
        <f>CONCATENATE(D1069," - ",E1069,", ")</f>
        <v>MS iron scrap - 0.553, </v>
      </c>
      <c r="H1069" s="339"/>
      <c r="I1069" s="92" t="str">
        <f ca="1">IF(J1068&gt;=3,(MID(I1068,2,1)&amp;MID(I1068,4,4)-K1068),CELL("address",Z1069))</f>
        <v>G1070</v>
      </c>
      <c r="J1069" s="92" t="str">
        <f ca="1">IF(J1068&gt;=4,(MID(I1069,1,1)&amp;MID(I1069,2,4)+1),CELL("address",AA1069))</f>
        <v>G1071</v>
      </c>
      <c r="K1069" s="92" t="str">
        <f ca="1">IF(J1068&gt;=5,(MID(J1069,1,1)&amp;MID(J1069,2,4)+1),CELL("address",AB1069))</f>
        <v>G1072</v>
      </c>
      <c r="L1069" s="92" t="str">
        <f ca="1">IF(J1068&gt;=6,(MID(K1069,1,1)&amp;MID(K1069,2,4)+1),CELL("address",AC1069))</f>
        <v>G1073</v>
      </c>
      <c r="M1069" s="92" t="str">
        <f ca="1">IF(J1068&gt;=7,(MID(L1069,1,1)&amp;MID(L1069,2,4)+1),CELL("address",AD1069))</f>
        <v>$AD$1069</v>
      </c>
      <c r="N1069" s="92" t="str">
        <f ca="1">IF(J1068&gt;=8,(MID(M1069,1,1)&amp;MID(M1069,2,4)+1),CELL("address",AE1069))</f>
        <v>$AE$1069</v>
      </c>
      <c r="O1069" s="92" t="str">
        <f ca="1">IF(J1068&gt;=9,(MID(N1069,1,1)&amp;MID(N1069,2,4)+1),CELL("address",AF1069))</f>
        <v>$AF$1069</v>
      </c>
      <c r="P1069" s="92" t="str">
        <f ca="1">IF(J1068&gt;=10,(MID(O1069,1,1)&amp;MID(O1069,2,4)+1),CELL("address",AG1069))</f>
        <v>$AG$1069</v>
      </c>
      <c r="Q1069" s="92" t="str">
        <f ca="1">IF(J1068&gt;=11,(MID(P1069,1,1)&amp;MID(P1069,2,4)+1),CELL("address",AH1069))</f>
        <v>$AH$1069</v>
      </c>
      <c r="R1069" s="92" t="str">
        <f ca="1">IF(J1068&gt;=12,(MID(Q1069,1,1)&amp;MID(Q1069,2,4)+1),CELL("address",AI1069))</f>
        <v>$AI$1069</v>
      </c>
    </row>
    <row r="1070" spans="1:18" ht="15" customHeight="1">
      <c r="A1070" s="340"/>
      <c r="B1070" s="340"/>
      <c r="C1070" s="330"/>
      <c r="D1070" s="319" t="s">
        <v>57</v>
      </c>
      <c r="E1070" s="309">
        <v>0.3</v>
      </c>
      <c r="F1070" s="1" t="s">
        <v>723</v>
      </c>
      <c r="G1070" s="87" t="str">
        <f>CONCATENATE(D1070," - ",E1070,", ")</f>
        <v>MS Rail scrap - 0.3, </v>
      </c>
      <c r="H1070" s="273"/>
      <c r="I1070" s="92"/>
      <c r="J1070" s="92"/>
      <c r="K1070" s="92"/>
      <c r="L1070" s="92"/>
      <c r="M1070" s="92"/>
      <c r="N1070" s="92"/>
      <c r="O1070" s="92"/>
      <c r="P1070" s="92"/>
      <c r="Q1070" s="92"/>
      <c r="R1070" s="92"/>
    </row>
    <row r="1071" spans="1:18" ht="15" customHeight="1">
      <c r="A1071" s="340"/>
      <c r="B1071" s="340"/>
      <c r="C1071" s="330"/>
      <c r="D1071" s="274" t="s">
        <v>56</v>
      </c>
      <c r="E1071" s="309">
        <v>2.247</v>
      </c>
      <c r="F1071" s="1" t="s">
        <v>723</v>
      </c>
      <c r="G1071" s="87" t="str">
        <f>CONCATENATE(D1071," - ",E1071,", ")</f>
        <v>Transformer body scrap - 2.247, </v>
      </c>
      <c r="H1071" s="273"/>
      <c r="I1071" s="92"/>
      <c r="J1071" s="92"/>
      <c r="K1071" s="92"/>
      <c r="L1071" s="92"/>
      <c r="M1071" s="92"/>
      <c r="N1071" s="92"/>
      <c r="O1071" s="92"/>
      <c r="P1071" s="92"/>
      <c r="Q1071" s="92"/>
      <c r="R1071" s="92"/>
    </row>
    <row r="1072" spans="1:18" ht="15" customHeight="1">
      <c r="A1072" s="340"/>
      <c r="B1072" s="340"/>
      <c r="C1072" s="330"/>
      <c r="D1072" s="274" t="s">
        <v>60</v>
      </c>
      <c r="E1072" s="309">
        <v>0.228</v>
      </c>
      <c r="F1072" s="1" t="s">
        <v>723</v>
      </c>
      <c r="G1072" s="87" t="str">
        <f>CONCATENATE(D1072," - ",E1072,", ")</f>
        <v>Teen Patra scrap - 0.228, </v>
      </c>
      <c r="H1072" s="273"/>
      <c r="I1072" s="92"/>
      <c r="J1072" s="92"/>
      <c r="K1072" s="92"/>
      <c r="L1072" s="92"/>
      <c r="M1072" s="92"/>
      <c r="N1072" s="92"/>
      <c r="O1072" s="92"/>
      <c r="P1072" s="92"/>
      <c r="Q1072" s="92"/>
      <c r="R1072" s="92"/>
    </row>
    <row r="1073" spans="1:18" ht="15" customHeight="1">
      <c r="A1073" s="270"/>
      <c r="B1073" s="271"/>
      <c r="C1073" s="272"/>
      <c r="D1073" s="36"/>
      <c r="E1073" s="309"/>
      <c r="G1073" s="179"/>
      <c r="H1073" s="273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</row>
    <row r="1074" spans="1:18" ht="15" customHeight="1">
      <c r="A1074" s="337"/>
      <c r="B1074" s="338"/>
      <c r="C1074" s="38"/>
      <c r="D1074" s="53"/>
      <c r="E1074" s="54">
        <f>SUM(E1076:E1080)</f>
        <v>3.3080000000000003</v>
      </c>
      <c r="G1074" s="179"/>
      <c r="H1074" s="273"/>
      <c r="I1074" s="92"/>
      <c r="J1074" s="92"/>
      <c r="K1074" s="92"/>
      <c r="L1074" s="92"/>
      <c r="M1074" s="92"/>
      <c r="N1074" s="92"/>
      <c r="O1074" s="92"/>
      <c r="P1074" s="92"/>
      <c r="Q1074" s="92"/>
      <c r="R1074" s="92"/>
    </row>
    <row r="1075" spans="1:18" ht="15" customHeight="1">
      <c r="A1075" s="340" t="s">
        <v>5</v>
      </c>
      <c r="B1075" s="340"/>
      <c r="C1075" s="38" t="s">
        <v>17</v>
      </c>
      <c r="D1075" s="308" t="s">
        <v>18</v>
      </c>
      <c r="E1075" s="37" t="s">
        <v>7</v>
      </c>
      <c r="G1075" s="88" t="str">
        <f>CONCATENATE("Misc Iron Scrap, Lying at ",C1076,". Quantity in No - ")</f>
        <v>Misc Iron Scrap, Lying at CS Patiala. Quantity in No - </v>
      </c>
      <c r="H1075" s="339" t="str">
        <f ca="1">CONCATENATE(G1075,G1076,(INDIRECT(I1076)),(INDIRECT(J1076)),(INDIRECT(K1076)),(INDIRECT(L1076)),(INDIRECT(M1076)),(INDIRECT(N1076)),(INDIRECT(O1076)),(INDIRECT(P1076)),(INDIRECT(Q1076)),(INDIRECT(R1076)),".")</f>
        <v>Misc Iron Scrap, Lying at CS Patiala. Quantity in No - MS iron scrap - 1.055, MS Rail scrap - 0.452, Transformer body scrap - 1.211, Teen Patra scrap - 0.402, G.I. scrap - 0.188, .</v>
      </c>
      <c r="I1075" s="92" t="str">
        <f aca="true" ca="1" t="array" ref="I1075">CELL("address",INDEX(G1075:G1192,MATCH(TRUE,ISBLANK(G1075:G1192),0)))</f>
        <v>$G$1081</v>
      </c>
      <c r="J1075" s="92">
        <f aca="true" t="array" ref="J1075">MATCH(TRUE,ISBLANK(G1075:G1192),0)</f>
        <v>7</v>
      </c>
      <c r="K1075" s="92">
        <f>J1075-3</f>
        <v>4</v>
      </c>
      <c r="L1075" s="92"/>
      <c r="M1075" s="92"/>
      <c r="N1075" s="92"/>
      <c r="O1075" s="92"/>
      <c r="P1075" s="92"/>
      <c r="Q1075" s="92"/>
      <c r="R1075" s="92"/>
    </row>
    <row r="1076" spans="1:18" ht="15" customHeight="1">
      <c r="A1076" s="341" t="s">
        <v>437</v>
      </c>
      <c r="B1076" s="358"/>
      <c r="C1076" s="415" t="s">
        <v>51</v>
      </c>
      <c r="D1076" s="321" t="s">
        <v>29</v>
      </c>
      <c r="E1076" s="309">
        <v>1.055</v>
      </c>
      <c r="F1076" s="1" t="s">
        <v>723</v>
      </c>
      <c r="G1076" s="87" t="str">
        <f>CONCATENATE(D1076," - ",E1076,", ")</f>
        <v>MS iron scrap - 1.055, </v>
      </c>
      <c r="H1076" s="339"/>
      <c r="I1076" s="92" t="str">
        <f ca="1">IF(J1075&gt;=3,(MID(I1075,2,1)&amp;MID(I1075,4,4)-K1075),CELL("address",Z1076))</f>
        <v>G1077</v>
      </c>
      <c r="J1076" s="92" t="str">
        <f ca="1">IF(J1075&gt;=4,(MID(I1076,1,1)&amp;MID(I1076,2,4)+1),CELL("address",AA1076))</f>
        <v>G1078</v>
      </c>
      <c r="K1076" s="92" t="str">
        <f ca="1">IF(J1075&gt;=5,(MID(J1076,1,1)&amp;MID(J1076,2,4)+1),CELL("address",AB1076))</f>
        <v>G1079</v>
      </c>
      <c r="L1076" s="92" t="str">
        <f ca="1">IF(J1075&gt;=6,(MID(K1076,1,1)&amp;MID(K1076,2,4)+1),CELL("address",AC1076))</f>
        <v>G1080</v>
      </c>
      <c r="M1076" s="92" t="str">
        <f ca="1">IF(J1075&gt;=7,(MID(L1076,1,1)&amp;MID(L1076,2,4)+1),CELL("address",AD1076))</f>
        <v>G1081</v>
      </c>
      <c r="N1076" s="92" t="str">
        <f ca="1">IF(J1075&gt;=8,(MID(M1076,1,1)&amp;MID(M1076,2,4)+1),CELL("address",AE1076))</f>
        <v>$AE$1076</v>
      </c>
      <c r="O1076" s="92" t="str">
        <f ca="1">IF(J1075&gt;=9,(MID(N1076,1,1)&amp;MID(N1076,2,4)+1),CELL("address",AF1076))</f>
        <v>$AF$1076</v>
      </c>
      <c r="P1076" s="92" t="str">
        <f ca="1">IF(J1075&gt;=10,(MID(O1076,1,1)&amp;MID(O1076,2,4)+1),CELL("address",AG1076))</f>
        <v>$AG$1076</v>
      </c>
      <c r="Q1076" s="92" t="str">
        <f ca="1">IF(J1075&gt;=11,(MID(P1076,1,1)&amp;MID(P1076,2,4)+1),CELL("address",AH1076))</f>
        <v>$AH$1076</v>
      </c>
      <c r="R1076" s="92" t="str">
        <f ca="1">IF(J1075&gt;=12,(MID(Q1076,1,1)&amp;MID(Q1076,2,4)+1),CELL("address",AI1076))</f>
        <v>$AI$1076</v>
      </c>
    </row>
    <row r="1077" spans="1:18" ht="15" customHeight="1">
      <c r="A1077" s="370"/>
      <c r="B1077" s="413"/>
      <c r="C1077" s="416"/>
      <c r="D1077" s="319" t="s">
        <v>57</v>
      </c>
      <c r="E1077" s="309">
        <v>0.452</v>
      </c>
      <c r="F1077" s="1" t="s">
        <v>723</v>
      </c>
      <c r="G1077" s="87" t="str">
        <f>CONCATENATE(D1077," - ",E1077,", ")</f>
        <v>MS Rail scrap - 0.452, </v>
      </c>
      <c r="H1077" s="273"/>
      <c r="I1077" s="92"/>
      <c r="J1077" s="92"/>
      <c r="K1077" s="92"/>
      <c r="L1077" s="92"/>
      <c r="M1077" s="92"/>
      <c r="N1077" s="92"/>
      <c r="O1077" s="92"/>
      <c r="P1077" s="92"/>
      <c r="Q1077" s="92"/>
      <c r="R1077" s="92"/>
    </row>
    <row r="1078" spans="1:18" ht="15" customHeight="1">
      <c r="A1078" s="370"/>
      <c r="B1078" s="413"/>
      <c r="C1078" s="416"/>
      <c r="D1078" s="274" t="s">
        <v>56</v>
      </c>
      <c r="E1078" s="309">
        <v>1.211</v>
      </c>
      <c r="F1078" s="1" t="s">
        <v>723</v>
      </c>
      <c r="G1078" s="87" t="str">
        <f>CONCATENATE(D1078," - ",E1078,", ")</f>
        <v>Transformer body scrap - 1.211, </v>
      </c>
      <c r="H1078" s="273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</row>
    <row r="1079" spans="1:18" ht="15" customHeight="1">
      <c r="A1079" s="370"/>
      <c r="B1079" s="413"/>
      <c r="C1079" s="416"/>
      <c r="D1079" s="274" t="s">
        <v>60</v>
      </c>
      <c r="E1079" s="309">
        <v>0.402</v>
      </c>
      <c r="F1079" s="1" t="s">
        <v>723</v>
      </c>
      <c r="G1079" s="87" t="str">
        <f>CONCATENATE(D1079," - ",E1079,", ")</f>
        <v>Teen Patra scrap - 0.402, </v>
      </c>
      <c r="H1079" s="273"/>
      <c r="I1079" s="92"/>
      <c r="J1079" s="92"/>
      <c r="K1079" s="92"/>
      <c r="L1079" s="92"/>
      <c r="M1079" s="92"/>
      <c r="N1079" s="92"/>
      <c r="O1079" s="92"/>
      <c r="P1079" s="92"/>
      <c r="Q1079" s="92"/>
      <c r="R1079" s="92"/>
    </row>
    <row r="1080" spans="1:18" ht="15" customHeight="1">
      <c r="A1080" s="372"/>
      <c r="B1080" s="414"/>
      <c r="C1080" s="378"/>
      <c r="D1080" s="32" t="s">
        <v>184</v>
      </c>
      <c r="E1080" s="309">
        <v>0.188</v>
      </c>
      <c r="F1080" s="1" t="s">
        <v>723</v>
      </c>
      <c r="G1080" s="87" t="str">
        <f>CONCATENATE(D1080," - ",E1080,", ")</f>
        <v>G.I. scrap - 0.188, </v>
      </c>
      <c r="H1080" s="273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</row>
    <row r="1081" spans="1:18" ht="15" customHeight="1">
      <c r="A1081" s="270"/>
      <c r="B1081" s="271"/>
      <c r="C1081" s="272"/>
      <c r="D1081" s="32"/>
      <c r="E1081" s="309"/>
      <c r="G1081" s="179"/>
      <c r="H1081" s="273"/>
      <c r="I1081" s="92"/>
      <c r="J1081" s="92"/>
      <c r="K1081" s="92"/>
      <c r="L1081" s="92"/>
      <c r="M1081" s="92"/>
      <c r="N1081" s="92"/>
      <c r="O1081" s="92"/>
      <c r="P1081" s="92"/>
      <c r="Q1081" s="92"/>
      <c r="R1081" s="92"/>
    </row>
    <row r="1082" spans="1:18" ht="15" customHeight="1">
      <c r="A1082" s="337"/>
      <c r="B1082" s="338"/>
      <c r="C1082" s="38"/>
      <c r="D1082" s="53"/>
      <c r="E1082" s="54">
        <f>SUM(E1084:E1086)</f>
        <v>2.345</v>
      </c>
      <c r="G1082" s="179"/>
      <c r="H1082" s="273"/>
      <c r="I1082" s="92"/>
      <c r="J1082" s="92"/>
      <c r="K1082" s="92"/>
      <c r="L1082" s="92"/>
      <c r="M1082" s="92"/>
      <c r="N1082" s="92"/>
      <c r="O1082" s="92"/>
      <c r="P1082" s="92"/>
      <c r="Q1082" s="92"/>
      <c r="R1082" s="92"/>
    </row>
    <row r="1083" spans="1:18" ht="15" customHeight="1">
      <c r="A1083" s="340" t="s">
        <v>5</v>
      </c>
      <c r="B1083" s="340"/>
      <c r="C1083" s="38" t="s">
        <v>17</v>
      </c>
      <c r="D1083" s="308" t="s">
        <v>18</v>
      </c>
      <c r="E1083" s="37" t="s">
        <v>7</v>
      </c>
      <c r="G1083" s="88" t="str">
        <f>CONCATENATE("Misc Iron Scrap, Lying at ",C1084,". Quantity in No - ")</f>
        <v>Misc Iron Scrap, Lying at OL Nabha. Quantity in No - </v>
      </c>
      <c r="H1083" s="339" t="str">
        <f ca="1">CONCATENATE(G1083,G1084,(INDIRECT(I1084)),(INDIRECT(J1084)),(INDIRECT(K1084)),(INDIRECT(L1084)),(INDIRECT(M1084)),(INDIRECT(N1084)),(INDIRECT(O1084)),(INDIRECT(P1084)),(INDIRECT(Q1084)),(INDIRECT(R1084)),".")</f>
        <v>Misc Iron Scrap, Lying at OL Nabha. Quantity in No - MS iron scrap - 0.405, Transformer body scrap - 1.79, Teen Patra scrap - 0.15, .</v>
      </c>
      <c r="I1083" s="92" t="str">
        <f aca="true" ca="1" t="array" ref="I1083">CELL("address",INDEX(G1083:G1200,MATCH(TRUE,ISBLANK(G1083:G1200),0)))</f>
        <v>$G$1087</v>
      </c>
      <c r="J1083" s="92">
        <f aca="true" t="array" ref="J1083">MATCH(TRUE,ISBLANK(G1083:G1200),0)</f>
        <v>5</v>
      </c>
      <c r="K1083" s="92">
        <f>J1083-3</f>
        <v>2</v>
      </c>
      <c r="L1083" s="92"/>
      <c r="M1083" s="92"/>
      <c r="N1083" s="92"/>
      <c r="O1083" s="92"/>
      <c r="P1083" s="92"/>
      <c r="Q1083" s="92"/>
      <c r="R1083" s="92"/>
    </row>
    <row r="1084" spans="1:18" ht="15" customHeight="1">
      <c r="A1084" s="340" t="s">
        <v>791</v>
      </c>
      <c r="B1084" s="340"/>
      <c r="C1084" s="330" t="s">
        <v>100</v>
      </c>
      <c r="D1084" s="321" t="s">
        <v>29</v>
      </c>
      <c r="E1084" s="309">
        <v>0.405</v>
      </c>
      <c r="F1084" s="1" t="s">
        <v>723</v>
      </c>
      <c r="G1084" s="87" t="str">
        <f>CONCATENATE(D1084," - ",E1084,", ")</f>
        <v>MS iron scrap - 0.405, </v>
      </c>
      <c r="H1084" s="339"/>
      <c r="I1084" s="92" t="str">
        <f ca="1">IF(J1083&gt;=3,(MID(I1083,2,1)&amp;MID(I1083,4,4)-K1083),CELL("address",Z1084))</f>
        <v>G1085</v>
      </c>
      <c r="J1084" s="92" t="str">
        <f ca="1">IF(J1083&gt;=4,(MID(I1084,1,1)&amp;MID(I1084,2,4)+1),CELL("address",AA1084))</f>
        <v>G1086</v>
      </c>
      <c r="K1084" s="92" t="str">
        <f ca="1">IF(J1083&gt;=5,(MID(J1084,1,1)&amp;MID(J1084,2,4)+1),CELL("address",AB1084))</f>
        <v>G1087</v>
      </c>
      <c r="L1084" s="92" t="str">
        <f ca="1">IF(J1083&gt;=6,(MID(K1084,1,1)&amp;MID(K1084,2,4)+1),CELL("address",AC1084))</f>
        <v>$AC$1084</v>
      </c>
      <c r="M1084" s="92" t="str">
        <f ca="1">IF(J1083&gt;=7,(MID(L1084,1,1)&amp;MID(L1084,2,4)+1),CELL("address",AD1084))</f>
        <v>$AD$1084</v>
      </c>
      <c r="N1084" s="92" t="str">
        <f ca="1">IF(J1083&gt;=8,(MID(M1084,1,1)&amp;MID(M1084,2,4)+1),CELL("address",AE1084))</f>
        <v>$AE$1084</v>
      </c>
      <c r="O1084" s="92" t="str">
        <f ca="1">IF(J1083&gt;=9,(MID(N1084,1,1)&amp;MID(N1084,2,4)+1),CELL("address",AF1084))</f>
        <v>$AF$1084</v>
      </c>
      <c r="P1084" s="92" t="str">
        <f ca="1">IF(J1083&gt;=10,(MID(O1084,1,1)&amp;MID(O1084,2,4)+1),CELL("address",AG1084))</f>
        <v>$AG$1084</v>
      </c>
      <c r="Q1084" s="92" t="str">
        <f ca="1">IF(J1083&gt;=11,(MID(P1084,1,1)&amp;MID(P1084,2,4)+1),CELL("address",AH1084))</f>
        <v>$AH$1084</v>
      </c>
      <c r="R1084" s="92" t="str">
        <f ca="1">IF(J1083&gt;=12,(MID(Q1084,1,1)&amp;MID(Q1084,2,4)+1),CELL("address",AI1084))</f>
        <v>$AI$1084</v>
      </c>
    </row>
    <row r="1085" spans="1:18" ht="15" customHeight="1">
      <c r="A1085" s="340"/>
      <c r="B1085" s="340"/>
      <c r="C1085" s="330"/>
      <c r="D1085" s="274" t="s">
        <v>56</v>
      </c>
      <c r="E1085" s="309">
        <v>1.79</v>
      </c>
      <c r="F1085" s="1" t="s">
        <v>723</v>
      </c>
      <c r="G1085" s="87" t="str">
        <f>CONCATENATE(D1085," - ",E1085,", ")</f>
        <v>Transformer body scrap - 1.79, </v>
      </c>
      <c r="H1085" s="273"/>
      <c r="I1085" s="92"/>
      <c r="J1085" s="92"/>
      <c r="K1085" s="92"/>
      <c r="L1085" s="92"/>
      <c r="M1085" s="92"/>
      <c r="N1085" s="92"/>
      <c r="O1085" s="92"/>
      <c r="P1085" s="92"/>
      <c r="Q1085" s="92"/>
      <c r="R1085" s="92"/>
    </row>
    <row r="1086" spans="1:18" ht="15" customHeight="1">
      <c r="A1086" s="340"/>
      <c r="B1086" s="340"/>
      <c r="C1086" s="330"/>
      <c r="D1086" s="274" t="s">
        <v>60</v>
      </c>
      <c r="E1086" s="309">
        <v>0.15</v>
      </c>
      <c r="F1086" s="1" t="s">
        <v>723</v>
      </c>
      <c r="G1086" s="87" t="str">
        <f>CONCATENATE(D1086," - ",E1086,", ")</f>
        <v>Teen Patra scrap - 0.15, </v>
      </c>
      <c r="H1086" s="273"/>
      <c r="I1086" s="92"/>
      <c r="J1086" s="92"/>
      <c r="K1086" s="92"/>
      <c r="L1086" s="92"/>
      <c r="M1086" s="92"/>
      <c r="N1086" s="92"/>
      <c r="O1086" s="92"/>
      <c r="P1086" s="92"/>
      <c r="Q1086" s="92"/>
      <c r="R1086" s="92"/>
    </row>
    <row r="1087" spans="1:18" ht="15" customHeight="1">
      <c r="A1087" s="270"/>
      <c r="B1087" s="271"/>
      <c r="C1087" s="272"/>
      <c r="D1087" s="36"/>
      <c r="E1087" s="309"/>
      <c r="G1087" s="179"/>
      <c r="H1087" s="273"/>
      <c r="I1087" s="92"/>
      <c r="J1087" s="92"/>
      <c r="K1087" s="92"/>
      <c r="L1087" s="92"/>
      <c r="M1087" s="92"/>
      <c r="N1087" s="92"/>
      <c r="O1087" s="92"/>
      <c r="P1087" s="92"/>
      <c r="Q1087" s="92"/>
      <c r="R1087" s="92"/>
    </row>
    <row r="1088" spans="1:18" ht="15" customHeight="1">
      <c r="A1088" s="337"/>
      <c r="B1088" s="338"/>
      <c r="C1088" s="38"/>
      <c r="D1088" s="53"/>
      <c r="E1088" s="54">
        <f>SUM(E1090:E1090)</f>
        <v>1.463</v>
      </c>
      <c r="G1088" s="179"/>
      <c r="H1088" s="273"/>
      <c r="I1088" s="92"/>
      <c r="J1088" s="92"/>
      <c r="K1088" s="92"/>
      <c r="L1088" s="92"/>
      <c r="M1088" s="92"/>
      <c r="N1088" s="92"/>
      <c r="O1088" s="92"/>
      <c r="P1088" s="92"/>
      <c r="Q1088" s="92"/>
      <c r="R1088" s="92"/>
    </row>
    <row r="1089" spans="1:18" ht="15" customHeight="1">
      <c r="A1089" s="340" t="s">
        <v>5</v>
      </c>
      <c r="B1089" s="340"/>
      <c r="C1089" s="38" t="s">
        <v>17</v>
      </c>
      <c r="D1089" s="308" t="s">
        <v>18</v>
      </c>
      <c r="E1089" s="37" t="s">
        <v>7</v>
      </c>
      <c r="G1089" s="88" t="str">
        <f>CONCATENATE("Misc Iron Scrap, Lying at ",C1090,". Quantity in No - ")</f>
        <v>Misc Iron Scrap, Lying at OL Rajpura. Quantity in No - </v>
      </c>
      <c r="H1089" s="339" t="str">
        <f ca="1">CONCATENATE(G1089,G1090,(INDIRECT(I1090)),(INDIRECT(J1090)),(INDIRECT(K1090)),(INDIRECT(L1090)),(INDIRECT(M1090)),(INDIRECT(N1090)),(INDIRECT(O1090)),(INDIRECT(P1090)),(INDIRECT(Q1090)),(INDIRECT(R1090)),".")</f>
        <v>Misc Iron Scrap, Lying at OL Rajpura. Quantity in No - MS iron scrap - 1.463, .</v>
      </c>
      <c r="I1089" s="92" t="str">
        <f aca="true" ca="1" t="array" ref="I1089">CELL("address",INDEX(G1089:G1206,MATCH(TRUE,ISBLANK(G1089:G1206),0)))</f>
        <v>$G$1091</v>
      </c>
      <c r="J1089" s="92">
        <f aca="true" t="array" ref="J1089">MATCH(TRUE,ISBLANK(G1089:G1206),0)</f>
        <v>3</v>
      </c>
      <c r="K1089" s="92">
        <f>J1089-3</f>
        <v>0</v>
      </c>
      <c r="L1089" s="92"/>
      <c r="M1089" s="92"/>
      <c r="N1089" s="92"/>
      <c r="O1089" s="92"/>
      <c r="P1089" s="92"/>
      <c r="Q1089" s="92"/>
      <c r="R1089" s="92"/>
    </row>
    <row r="1090" spans="1:18" ht="15" customHeight="1">
      <c r="A1090" s="340" t="s">
        <v>792</v>
      </c>
      <c r="B1090" s="340"/>
      <c r="C1090" s="308" t="s">
        <v>99</v>
      </c>
      <c r="D1090" s="321" t="s">
        <v>29</v>
      </c>
      <c r="E1090" s="309">
        <v>1.463</v>
      </c>
      <c r="F1090" s="1" t="s">
        <v>723</v>
      </c>
      <c r="G1090" s="87" t="str">
        <f>CONCATENATE(D1090," - ",E1090,", ")</f>
        <v>MS iron scrap - 1.463, </v>
      </c>
      <c r="H1090" s="339"/>
      <c r="I1090" s="92" t="str">
        <f ca="1">IF(J1089&gt;=3,(MID(I1089,2,1)&amp;MID(I1089,4,4)-K1089),CELL("address",Z1090))</f>
        <v>G1091</v>
      </c>
      <c r="J1090" s="92" t="str">
        <f ca="1">IF(J1089&gt;=4,(MID(I1090,1,1)&amp;MID(I1090,2,4)+1),CELL("address",AA1090))</f>
        <v>$AA$1090</v>
      </c>
      <c r="K1090" s="92" t="str">
        <f ca="1">IF(J1089&gt;=5,(MID(J1090,1,1)&amp;MID(J1090,2,4)+1),CELL("address",AB1090))</f>
        <v>$AB$1090</v>
      </c>
      <c r="L1090" s="92" t="str">
        <f ca="1">IF(J1089&gt;=6,(MID(K1090,1,1)&amp;MID(K1090,2,4)+1),CELL("address",AC1090))</f>
        <v>$AC$1090</v>
      </c>
      <c r="M1090" s="92" t="str">
        <f ca="1">IF(J1089&gt;=7,(MID(L1090,1,1)&amp;MID(L1090,2,4)+1),CELL("address",AD1090))</f>
        <v>$AD$1090</v>
      </c>
      <c r="N1090" s="92" t="str">
        <f ca="1">IF(J1089&gt;=8,(MID(M1090,1,1)&amp;MID(M1090,2,4)+1),CELL("address",AE1090))</f>
        <v>$AE$1090</v>
      </c>
      <c r="O1090" s="92" t="str">
        <f ca="1">IF(J1089&gt;=9,(MID(N1090,1,1)&amp;MID(N1090,2,4)+1),CELL("address",AF1090))</f>
        <v>$AF$1090</v>
      </c>
      <c r="P1090" s="92" t="str">
        <f ca="1">IF(J1089&gt;=10,(MID(O1090,1,1)&amp;MID(O1090,2,4)+1),CELL("address",AG1090))</f>
        <v>$AG$1090</v>
      </c>
      <c r="Q1090" s="92" t="str">
        <f ca="1">IF(J1089&gt;=11,(MID(P1090,1,1)&amp;MID(P1090,2,4)+1),CELL("address",AH1090))</f>
        <v>$AH$1090</v>
      </c>
      <c r="R1090" s="92" t="str">
        <f ca="1">IF(J1089&gt;=12,(MID(Q1090,1,1)&amp;MID(Q1090,2,4)+1),CELL("address",AI1090))</f>
        <v>$AI$1090</v>
      </c>
    </row>
    <row r="1091" spans="1:18" ht="15" customHeight="1">
      <c r="A1091" s="270"/>
      <c r="B1091" s="271"/>
      <c r="C1091" s="272"/>
      <c r="D1091" s="298"/>
      <c r="E1091" s="309"/>
      <c r="G1091" s="179"/>
      <c r="H1091" s="273"/>
      <c r="I1091" s="92"/>
      <c r="J1091" s="92"/>
      <c r="K1091" s="92"/>
      <c r="L1091" s="92"/>
      <c r="M1091" s="92"/>
      <c r="N1091" s="92"/>
      <c r="O1091" s="92"/>
      <c r="P1091" s="92"/>
      <c r="Q1091" s="92"/>
      <c r="R1091" s="92"/>
    </row>
    <row r="1092" spans="1:18" ht="15" customHeight="1">
      <c r="A1092" s="50"/>
      <c r="B1092" s="51"/>
      <c r="C1092" s="51"/>
      <c r="D1092" s="53"/>
      <c r="E1092" s="54">
        <f>SUM(E1094:E1095)</f>
        <v>29</v>
      </c>
      <c r="G1092" s="179"/>
      <c r="H1092" s="273"/>
      <c r="I1092" s="92"/>
      <c r="J1092" s="92"/>
      <c r="K1092" s="92"/>
      <c r="L1092" s="92"/>
      <c r="M1092" s="92"/>
      <c r="N1092" s="92"/>
      <c r="O1092" s="92"/>
      <c r="P1092" s="92"/>
      <c r="Q1092" s="92"/>
      <c r="R1092" s="92"/>
    </row>
    <row r="1093" spans="1:18" ht="15" customHeight="1">
      <c r="A1093" s="351" t="s">
        <v>5</v>
      </c>
      <c r="B1093" s="351"/>
      <c r="C1093" s="67" t="s">
        <v>17</v>
      </c>
      <c r="D1093" s="308" t="s">
        <v>18</v>
      </c>
      <c r="E1093" s="37" t="s">
        <v>65</v>
      </c>
      <c r="G1093" s="88" t="str">
        <f>CONCATENATE("U/S Typewriters &amp; U/S Ceiling fans, Lying at ",C1094,". Quantity in No - ")</f>
        <v>U/S Typewriters &amp; U/S Ceiling fans, Lying at CS Patiala. Quantity in No - </v>
      </c>
      <c r="H1093" s="339" t="str">
        <f ca="1">CONCATENATE(G1093,G1094,(INDIRECT(I1094)),(INDIRECT(J1094)),(INDIRECT(K1094)),(INDIRECT(L1094)),(INDIRECT(M1094)),(INDIRECT(N1094)),(INDIRECT(O1094)),(INDIRECT(P1094)),(INDIRECT(Q1094)),(INDIRECT(R1094)),".")</f>
        <v>U/S Typewriters &amp; U/S Ceiling fans, Lying at CS Patiala. Quantity in No - U/S Typewriter - 28, U/S ceiling fan  - 1, .</v>
      </c>
      <c r="I1093" s="92" t="str">
        <f aca="true" ca="1" t="array" ref="I1093">CELL("address",INDEX(G1093:G1210,MATCH(TRUE,ISBLANK(G1093:G1210),0)))</f>
        <v>$G$1096</v>
      </c>
      <c r="J1093" s="92">
        <f aca="true" t="array" ref="J1093">MATCH(TRUE,ISBLANK(G1093:G1210),0)</f>
        <v>4</v>
      </c>
      <c r="K1093" s="92">
        <f>J1093-3</f>
        <v>1</v>
      </c>
      <c r="L1093" s="92"/>
      <c r="M1093" s="92"/>
      <c r="N1093" s="92"/>
      <c r="O1093" s="92"/>
      <c r="P1093" s="92"/>
      <c r="Q1093" s="92"/>
      <c r="R1093" s="92"/>
    </row>
    <row r="1094" spans="1:18" ht="15" customHeight="1">
      <c r="A1094" s="340" t="s">
        <v>795</v>
      </c>
      <c r="B1094" s="340"/>
      <c r="C1094" s="330" t="s">
        <v>51</v>
      </c>
      <c r="D1094" s="319" t="s">
        <v>793</v>
      </c>
      <c r="E1094" s="306">
        <v>28</v>
      </c>
      <c r="F1094" s="1" t="s">
        <v>723</v>
      </c>
      <c r="G1094" s="87" t="str">
        <f>CONCATENATE(D1094," - ",E1094,", ")</f>
        <v>U/S Typewriter - 28, </v>
      </c>
      <c r="H1094" s="339"/>
      <c r="I1094" s="92" t="str">
        <f ca="1">IF(J1093&gt;=3,(MID(I1093,2,1)&amp;MID(I1093,4,4)-K1093),CELL("address",Z1094))</f>
        <v>G1095</v>
      </c>
      <c r="J1094" s="92" t="str">
        <f ca="1">IF(J1093&gt;=4,(MID(I1094,1,1)&amp;MID(I1094,2,4)+1),CELL("address",AA1094))</f>
        <v>G1096</v>
      </c>
      <c r="K1094" s="92" t="str">
        <f ca="1">IF(J1093&gt;=5,(MID(J1094,1,1)&amp;MID(J1094,2,4)+1),CELL("address",AB1094))</f>
        <v>$AB$1094</v>
      </c>
      <c r="L1094" s="92" t="str">
        <f ca="1">IF(J1093&gt;=6,(MID(K1094,1,1)&amp;MID(K1094,2,4)+1),CELL("address",AC1094))</f>
        <v>$AC$1094</v>
      </c>
      <c r="M1094" s="92" t="str">
        <f ca="1">IF(J1093&gt;=7,(MID(L1094,1,1)&amp;MID(L1094,2,4)+1),CELL("address",AD1094))</f>
        <v>$AD$1094</v>
      </c>
      <c r="N1094" s="92" t="str">
        <f ca="1">IF(J1093&gt;=8,(MID(M1094,1,1)&amp;MID(M1094,2,4)+1),CELL("address",AE1094))</f>
        <v>$AE$1094</v>
      </c>
      <c r="O1094" s="92" t="str">
        <f ca="1">IF(J1093&gt;=9,(MID(N1094,1,1)&amp;MID(N1094,2,4)+1),CELL("address",AF1094))</f>
        <v>$AF$1094</v>
      </c>
      <c r="P1094" s="92" t="str">
        <f ca="1">IF(J1093&gt;=10,(MID(O1094,1,1)&amp;MID(O1094,2,4)+1),CELL("address",AG1094))</f>
        <v>$AG$1094</v>
      </c>
      <c r="Q1094" s="92" t="str">
        <f ca="1">IF(J1093&gt;=11,(MID(P1094,1,1)&amp;MID(P1094,2,4)+1),CELL("address",AH1094))</f>
        <v>$AH$1094</v>
      </c>
      <c r="R1094" s="92" t="str">
        <f ca="1">IF(J1093&gt;=12,(MID(Q1094,1,1)&amp;MID(Q1094,2,4)+1),CELL("address",AI1094))</f>
        <v>$AI$1094</v>
      </c>
    </row>
    <row r="1095" spans="1:18" ht="15" customHeight="1">
      <c r="A1095" s="340"/>
      <c r="B1095" s="340"/>
      <c r="C1095" s="330"/>
      <c r="D1095" s="32" t="s">
        <v>794</v>
      </c>
      <c r="E1095" s="306">
        <v>1</v>
      </c>
      <c r="F1095" s="1" t="s">
        <v>723</v>
      </c>
      <c r="G1095" s="87" t="str">
        <f>CONCATENATE(D1095," - ",E1095,", ")</f>
        <v>U/S ceiling fan  - 1, </v>
      </c>
      <c r="H1095" s="273"/>
      <c r="I1095" s="92"/>
      <c r="J1095" s="92"/>
      <c r="K1095" s="92"/>
      <c r="L1095" s="92"/>
      <c r="M1095" s="92"/>
      <c r="N1095" s="92"/>
      <c r="O1095" s="92"/>
      <c r="P1095" s="92"/>
      <c r="Q1095" s="92"/>
      <c r="R1095" s="92"/>
    </row>
    <row r="1096" spans="1:18" ht="15" customHeight="1">
      <c r="A1096" s="270"/>
      <c r="B1096" s="271"/>
      <c r="C1096" s="272"/>
      <c r="D1096" s="36"/>
      <c r="E1096" s="309"/>
      <c r="G1096" s="179"/>
      <c r="H1096" s="273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</row>
    <row r="1097" spans="1:8" ht="15" customHeight="1">
      <c r="A1097" s="411" t="s">
        <v>265</v>
      </c>
      <c r="B1097" s="412"/>
      <c r="C1097" s="412"/>
      <c r="D1097" s="412"/>
      <c r="E1097" s="412"/>
      <c r="H1097" s="1"/>
    </row>
    <row r="1098" spans="1:8" ht="15" customHeight="1">
      <c r="A1098" s="349" t="s">
        <v>5</v>
      </c>
      <c r="B1098" s="350"/>
      <c r="C1098" s="349" t="s">
        <v>6</v>
      </c>
      <c r="D1098" s="350"/>
      <c r="E1098" s="310" t="s">
        <v>7</v>
      </c>
      <c r="H1098" s="88"/>
    </row>
    <row r="1099" spans="1:8" ht="15" customHeight="1">
      <c r="A1099" s="340" t="s">
        <v>120</v>
      </c>
      <c r="B1099" s="340"/>
      <c r="C1099" s="364" t="s">
        <v>108</v>
      </c>
      <c r="D1099" s="364"/>
      <c r="E1099" s="275">
        <v>1.711</v>
      </c>
      <c r="F1099" s="1">
        <v>1.678</v>
      </c>
      <c r="H1099" s="88" t="str">
        <f aca="true" t="shared" si="4" ref="H1099:H1113">CONCATENATE("Wooden scrap (without iron parts), Lying at ",C1099,". Quantity in MT - ",E1099,)</f>
        <v>Wooden scrap (without iron parts), Lying at OL Fazilka. Quantity in MT - 1.711</v>
      </c>
    </row>
    <row r="1100" spans="1:8" ht="15" customHeight="1">
      <c r="A1100" s="340" t="s">
        <v>123</v>
      </c>
      <c r="B1100" s="340"/>
      <c r="C1100" s="340" t="s">
        <v>91</v>
      </c>
      <c r="D1100" s="340"/>
      <c r="E1100" s="255">
        <v>0.424</v>
      </c>
      <c r="H1100" s="88" t="str">
        <f t="shared" si="4"/>
        <v>Wooden scrap (without iron parts), Lying at CS Malout. Quantity in MT - 0.424</v>
      </c>
    </row>
    <row r="1101" spans="1:8" ht="15" customHeight="1">
      <c r="A1101" s="340" t="s">
        <v>124</v>
      </c>
      <c r="B1101" s="340"/>
      <c r="C1101" s="364" t="s">
        <v>98</v>
      </c>
      <c r="D1101" s="364"/>
      <c r="E1101" s="324">
        <v>0.948</v>
      </c>
      <c r="F1101" s="1">
        <v>0.633</v>
      </c>
      <c r="H1101" s="88" t="str">
        <f t="shared" si="4"/>
        <v>Wooden scrap (without iron parts), Lying at OL Patran. Quantity in MT - 0.948</v>
      </c>
    </row>
    <row r="1102" spans="1:8" ht="15" customHeight="1">
      <c r="A1102" s="340" t="s">
        <v>125</v>
      </c>
      <c r="B1102" s="340"/>
      <c r="C1102" s="364" t="s">
        <v>96</v>
      </c>
      <c r="D1102" s="364"/>
      <c r="E1102" s="324">
        <v>0.743</v>
      </c>
      <c r="F1102" s="1">
        <v>0.678</v>
      </c>
      <c r="H1102" s="88" t="str">
        <f t="shared" si="4"/>
        <v>Wooden scrap (without iron parts), Lying at OL Bhagta Bhai Ka. Quantity in MT - 0.743</v>
      </c>
    </row>
    <row r="1103" spans="1:8" ht="15" customHeight="1">
      <c r="A1103" s="340" t="s">
        <v>126</v>
      </c>
      <c r="B1103" s="340"/>
      <c r="C1103" s="363" t="s">
        <v>55</v>
      </c>
      <c r="D1103" s="363"/>
      <c r="E1103" s="66">
        <v>0.59</v>
      </c>
      <c r="H1103" s="88" t="str">
        <f t="shared" si="4"/>
        <v>Wooden scrap (without iron parts), Lying at OL Mansa. Quantity in MT - 0.59</v>
      </c>
    </row>
    <row r="1104" spans="1:8" ht="15" customHeight="1">
      <c r="A1104" s="340" t="s">
        <v>127</v>
      </c>
      <c r="B1104" s="340"/>
      <c r="C1104" s="364" t="s">
        <v>252</v>
      </c>
      <c r="D1104" s="410"/>
      <c r="E1104" s="324">
        <v>1.321</v>
      </c>
      <c r="F1104" s="1">
        <v>1.246</v>
      </c>
      <c r="H1104" s="88" t="str">
        <f t="shared" si="4"/>
        <v>Wooden scrap (without iron parts), Lying at OL Moga. Quantity in MT - 1.321</v>
      </c>
    </row>
    <row r="1105" spans="1:8" ht="15" customHeight="1">
      <c r="A1105" s="340" t="s">
        <v>133</v>
      </c>
      <c r="B1105" s="340"/>
      <c r="C1105" s="343" t="s">
        <v>332</v>
      </c>
      <c r="D1105" s="343"/>
      <c r="E1105" s="324">
        <v>1.826</v>
      </c>
      <c r="F1105" s="1">
        <v>0.37</v>
      </c>
      <c r="H1105" s="88" t="str">
        <f t="shared" si="4"/>
        <v>Wooden scrap (without iron parts), Lying at OL Shri Mukatsar Sahib. Quantity in MT - 1.826</v>
      </c>
    </row>
    <row r="1106" spans="1:8" ht="15" customHeight="1">
      <c r="A1106" s="340" t="s">
        <v>728</v>
      </c>
      <c r="B1106" s="340"/>
      <c r="C1106" s="343" t="s">
        <v>75</v>
      </c>
      <c r="D1106" s="343"/>
      <c r="E1106" s="316">
        <v>0.305</v>
      </c>
      <c r="F1106" s="1" t="s">
        <v>723</v>
      </c>
      <c r="H1106" s="88" t="str">
        <f t="shared" si="4"/>
        <v>Wooden scrap (without iron parts), Lying at CS Sangrur. Quantity in MT - 0.305</v>
      </c>
    </row>
    <row r="1107" spans="1:8" ht="15" customHeight="1">
      <c r="A1107" s="340" t="s">
        <v>134</v>
      </c>
      <c r="B1107" s="340"/>
      <c r="C1107" s="343" t="s">
        <v>122</v>
      </c>
      <c r="D1107" s="343"/>
      <c r="E1107" s="316">
        <v>0.65</v>
      </c>
      <c r="F1107" s="1" t="s">
        <v>723</v>
      </c>
      <c r="H1107" s="88" t="str">
        <f t="shared" si="4"/>
        <v>Wooden scrap (without iron parts), Lying at OL Malerkotla. Quantity in MT - 0.65</v>
      </c>
    </row>
    <row r="1108" spans="1:8" ht="15" customHeight="1">
      <c r="A1108" s="340" t="s">
        <v>729</v>
      </c>
      <c r="B1108" s="340"/>
      <c r="C1108" s="343" t="s">
        <v>181</v>
      </c>
      <c r="D1108" s="343"/>
      <c r="E1108" s="316">
        <v>0.545</v>
      </c>
      <c r="F1108" s="1" t="s">
        <v>723</v>
      </c>
      <c r="H1108" s="88" t="str">
        <f t="shared" si="4"/>
        <v>Wooden scrap (without iron parts), Lying at OL Barnala. Quantity in MT - 0.545</v>
      </c>
    </row>
    <row r="1109" spans="1:8" ht="15" customHeight="1">
      <c r="A1109" s="340" t="s">
        <v>734</v>
      </c>
      <c r="B1109" s="340"/>
      <c r="C1109" s="343" t="s">
        <v>733</v>
      </c>
      <c r="D1109" s="343"/>
      <c r="E1109" s="316">
        <v>1.5</v>
      </c>
      <c r="F1109" s="1" t="s">
        <v>723</v>
      </c>
      <c r="H1109" s="88" t="str">
        <f t="shared" si="4"/>
        <v>Wooden scrap (without iron parts), Lying at S and T Bathinda. Quantity in MT - 1.5</v>
      </c>
    </row>
    <row r="1110" spans="1:8" ht="15" customHeight="1">
      <c r="A1110" s="340" t="s">
        <v>331</v>
      </c>
      <c r="B1110" s="340"/>
      <c r="C1110" s="343" t="s">
        <v>58</v>
      </c>
      <c r="D1110" s="343"/>
      <c r="E1110" s="316">
        <v>0.51</v>
      </c>
      <c r="F1110" s="1" t="s">
        <v>723</v>
      </c>
      <c r="H1110" s="88" t="str">
        <f t="shared" si="4"/>
        <v>Wooden scrap (without iron parts), Lying at CS Mohali. Quantity in MT - 0.51</v>
      </c>
    </row>
    <row r="1111" spans="1:8" ht="15" customHeight="1">
      <c r="A1111" s="340" t="s">
        <v>343</v>
      </c>
      <c r="B1111" s="340"/>
      <c r="C1111" s="410" t="s">
        <v>94</v>
      </c>
      <c r="D1111" s="418"/>
      <c r="E1111" s="316">
        <v>0.64</v>
      </c>
      <c r="F1111" s="1" t="s">
        <v>723</v>
      </c>
      <c r="H1111" s="88" t="str">
        <f t="shared" si="4"/>
        <v>Wooden scrap (without iron parts), Lying at OL Ropar. Quantity in MT - 0.64</v>
      </c>
    </row>
    <row r="1112" spans="1:8" ht="15" customHeight="1">
      <c r="A1112" s="340" t="s">
        <v>355</v>
      </c>
      <c r="B1112" s="340"/>
      <c r="C1112" s="343" t="s">
        <v>51</v>
      </c>
      <c r="D1112" s="343"/>
      <c r="E1112" s="316">
        <v>2.449</v>
      </c>
      <c r="F1112" s="1" t="s">
        <v>723</v>
      </c>
      <c r="H1112" s="88" t="str">
        <f t="shared" si="4"/>
        <v>Wooden scrap (without iron parts), Lying at CS Patiala. Quantity in MT - 2.449</v>
      </c>
    </row>
    <row r="1113" spans="1:8" ht="15" customHeight="1">
      <c r="A1113" s="340" t="s">
        <v>381</v>
      </c>
      <c r="B1113" s="340"/>
      <c r="C1113" s="343" t="s">
        <v>100</v>
      </c>
      <c r="D1113" s="343"/>
      <c r="E1113" s="316">
        <v>0.128</v>
      </c>
      <c r="F1113" s="1" t="s">
        <v>723</v>
      </c>
      <c r="H1113" s="88" t="str">
        <f t="shared" si="4"/>
        <v>Wooden scrap (without iron parts), Lying at OL Nabha. Quantity in MT - 0.128</v>
      </c>
    </row>
    <row r="1114" spans="1:8" ht="15" customHeight="1" thickBot="1">
      <c r="A1114" s="346" t="s">
        <v>14</v>
      </c>
      <c r="B1114" s="347"/>
      <c r="C1114" s="317"/>
      <c r="D1114" s="317"/>
      <c r="E1114" s="150">
        <f>SUM(E1099:E1113)</f>
        <v>14.290000000000001</v>
      </c>
      <c r="H1114" s="88"/>
    </row>
    <row r="1115" spans="1:8" ht="15" customHeight="1">
      <c r="A1115" s="18"/>
      <c r="B1115" s="18"/>
      <c r="C1115" s="14"/>
      <c r="D1115" s="14"/>
      <c r="E1115" s="151"/>
      <c r="H1115" s="1"/>
    </row>
    <row r="1116" spans="1:8" ht="15" customHeight="1">
      <c r="A1116" s="406" t="s">
        <v>11</v>
      </c>
      <c r="B1116" s="407"/>
      <c r="C1116" s="407"/>
      <c r="D1116" s="407"/>
      <c r="E1116" s="407"/>
      <c r="H1116" s="1"/>
    </row>
    <row r="1117" spans="1:8" ht="15" customHeight="1">
      <c r="A1117" s="15"/>
      <c r="B1117" s="16"/>
      <c r="C1117" s="16"/>
      <c r="D1117" s="16"/>
      <c r="E1117" s="16"/>
      <c r="H1117" s="1"/>
    </row>
    <row r="1118" spans="1:8" ht="15" customHeight="1">
      <c r="A1118" s="361" t="s">
        <v>8</v>
      </c>
      <c r="B1118" s="362"/>
      <c r="C1118" s="362"/>
      <c r="D1118" s="362"/>
      <c r="E1118" s="362"/>
      <c r="F1118" s="207"/>
      <c r="G1118" s="207"/>
      <c r="H1118" s="1"/>
    </row>
    <row r="1119" spans="1:8" ht="15" customHeight="1">
      <c r="A1119" s="38" t="s">
        <v>5</v>
      </c>
      <c r="B1119" s="330" t="s">
        <v>17</v>
      </c>
      <c r="C1119" s="330"/>
      <c r="D1119" s="308" t="s">
        <v>18</v>
      </c>
      <c r="E1119" s="37" t="s">
        <v>72</v>
      </c>
      <c r="H1119" s="1"/>
    </row>
    <row r="1120" spans="1:8" ht="15" customHeight="1">
      <c r="A1120" s="38" t="s">
        <v>74</v>
      </c>
      <c r="B1120" s="348" t="s">
        <v>104</v>
      </c>
      <c r="C1120" s="348"/>
      <c r="D1120" s="319" t="s">
        <v>73</v>
      </c>
      <c r="E1120" s="276">
        <v>52</v>
      </c>
      <c r="F1120" s="1">
        <v>50</v>
      </c>
      <c r="H1120" s="88" t="str">
        <f>CONCATENATE("CT/PT Units, Lying at ",B1120,". Quantity in No - ",E1120,)</f>
        <v>CT/PT Units, Lying at Central Store Kotkapura. Quantity in No - 52</v>
      </c>
    </row>
    <row r="1121" spans="1:8" ht="15" customHeight="1">
      <c r="A1121" s="37"/>
      <c r="B1121" s="74"/>
      <c r="C1121" s="74"/>
      <c r="D1121" s="39"/>
      <c r="E1121" s="148"/>
      <c r="H1121" s="88"/>
    </row>
    <row r="1122" spans="1:8" ht="15" customHeight="1">
      <c r="A1122" s="38" t="s">
        <v>5</v>
      </c>
      <c r="B1122" s="330" t="s">
        <v>17</v>
      </c>
      <c r="C1122" s="330"/>
      <c r="D1122" s="308" t="s">
        <v>18</v>
      </c>
      <c r="E1122" s="37" t="s">
        <v>72</v>
      </c>
      <c r="H1122" s="1"/>
    </row>
    <row r="1123" spans="1:8" ht="15" customHeight="1">
      <c r="A1123" s="38" t="s">
        <v>117</v>
      </c>
      <c r="B1123" s="348" t="s">
        <v>152</v>
      </c>
      <c r="C1123" s="348"/>
      <c r="D1123" s="319" t="s">
        <v>73</v>
      </c>
      <c r="E1123" s="276">
        <v>48</v>
      </c>
      <c r="F1123" s="1">
        <v>35</v>
      </c>
      <c r="H1123" s="88" t="str">
        <f>CONCATENATE("CT/PT Units, Lying at ",B1123,". Quantity in No - ",E1123,)</f>
        <v>CT/PT Units, Lying at Central Store Patiala. Quantity in No - 48</v>
      </c>
    </row>
    <row r="1124" spans="1:8" ht="15" customHeight="1">
      <c r="A1124" s="37"/>
      <c r="B1124" s="80"/>
      <c r="C1124" s="80"/>
      <c r="D1124" s="39"/>
      <c r="E1124" s="148"/>
      <c r="H1124" s="1"/>
    </row>
    <row r="1125" spans="1:8" ht="15" customHeight="1">
      <c r="A1125" s="38" t="s">
        <v>5</v>
      </c>
      <c r="B1125" s="330" t="s">
        <v>17</v>
      </c>
      <c r="C1125" s="330"/>
      <c r="D1125" s="308" t="s">
        <v>18</v>
      </c>
      <c r="E1125" s="37" t="s">
        <v>72</v>
      </c>
      <c r="H1125" s="1"/>
    </row>
    <row r="1126" spans="1:8" ht="15" customHeight="1">
      <c r="A1126" s="38" t="s">
        <v>188</v>
      </c>
      <c r="B1126" s="348" t="s">
        <v>176</v>
      </c>
      <c r="C1126" s="348"/>
      <c r="D1126" s="38" t="s">
        <v>73</v>
      </c>
      <c r="E1126" s="147">
        <v>80</v>
      </c>
      <c r="H1126" s="88" t="str">
        <f>CONCATENATE("CT/PT Units, Lying at ",B1126,". Quantity in No - ",E1126,)</f>
        <v>CT/PT Units, Lying at Outlet store Ropar. Quantity in No - 80</v>
      </c>
    </row>
    <row r="1127" spans="1:8" ht="15" customHeight="1">
      <c r="A1127" s="37"/>
      <c r="B1127" s="80"/>
      <c r="C1127" s="80"/>
      <c r="D1127" s="298"/>
      <c r="E1127" s="152"/>
      <c r="H1127" s="1"/>
    </row>
    <row r="1128" spans="1:8" ht="15" customHeight="1">
      <c r="A1128" s="38" t="s">
        <v>5</v>
      </c>
      <c r="B1128" s="330" t="s">
        <v>17</v>
      </c>
      <c r="C1128" s="330"/>
      <c r="D1128" s="308" t="s">
        <v>18</v>
      </c>
      <c r="E1128" s="37" t="s">
        <v>72</v>
      </c>
      <c r="H1128" s="1"/>
    </row>
    <row r="1129" spans="1:8" ht="15" customHeight="1">
      <c r="A1129" s="38" t="s">
        <v>196</v>
      </c>
      <c r="B1129" s="348" t="s">
        <v>199</v>
      </c>
      <c r="C1129" s="348"/>
      <c r="D1129" s="319" t="s">
        <v>73</v>
      </c>
      <c r="E1129" s="276">
        <v>74</v>
      </c>
      <c r="F1129" s="1">
        <v>67</v>
      </c>
      <c r="H1129" s="88" t="str">
        <f>CONCATENATE("CT/PT Units, Lying at ",B1129,". Quantity in No - ",E1129,)</f>
        <v>CT/PT Units, Lying at Central Store Sangrur. Quantity in No - 74</v>
      </c>
    </row>
    <row r="1130" spans="1:8" ht="15" customHeight="1">
      <c r="A1130" s="37"/>
      <c r="B1130" s="80"/>
      <c r="C1130" s="80"/>
      <c r="D1130" s="39"/>
      <c r="E1130" s="148"/>
      <c r="H1130" s="1"/>
    </row>
    <row r="1131" spans="1:8" ht="15" customHeight="1">
      <c r="A1131" s="38" t="s">
        <v>5</v>
      </c>
      <c r="B1131" s="330" t="s">
        <v>17</v>
      </c>
      <c r="C1131" s="330"/>
      <c r="D1131" s="308" t="s">
        <v>18</v>
      </c>
      <c r="E1131" s="37" t="s">
        <v>72</v>
      </c>
      <c r="H1131" s="1"/>
    </row>
    <row r="1132" spans="1:8" ht="15" customHeight="1">
      <c r="A1132" s="38" t="s">
        <v>256</v>
      </c>
      <c r="B1132" s="348" t="s">
        <v>266</v>
      </c>
      <c r="C1132" s="348"/>
      <c r="D1132" s="319" t="s">
        <v>73</v>
      </c>
      <c r="E1132" s="276">
        <v>72</v>
      </c>
      <c r="F1132" s="1">
        <v>65</v>
      </c>
      <c r="H1132" s="88" t="str">
        <f>CONCATENATE("CT/PT Units, Lying at ",B1132,". Quantity in No - ",E1132,)</f>
        <v>CT/PT Units, Lying at Central Store Bathinda. Quantity in No - 72</v>
      </c>
    </row>
    <row r="1133" spans="1:8" ht="15" customHeight="1">
      <c r="A1133" s="37"/>
      <c r="B1133" s="80"/>
      <c r="C1133" s="80"/>
      <c r="D1133" s="39"/>
      <c r="E1133" s="148"/>
      <c r="G1133" s="207"/>
      <c r="H1133" s="1"/>
    </row>
    <row r="1134" spans="1:8" ht="15" customHeight="1">
      <c r="A1134" s="38" t="s">
        <v>5</v>
      </c>
      <c r="B1134" s="330" t="s">
        <v>17</v>
      </c>
      <c r="C1134" s="330"/>
      <c r="D1134" s="308" t="s">
        <v>18</v>
      </c>
      <c r="E1134" s="37" t="s">
        <v>72</v>
      </c>
      <c r="F1134" s="207"/>
      <c r="H1134" s="1"/>
    </row>
    <row r="1135" spans="1:8" ht="15" customHeight="1">
      <c r="A1135" s="38" t="s">
        <v>267</v>
      </c>
      <c r="B1135" s="348" t="s">
        <v>104</v>
      </c>
      <c r="C1135" s="348"/>
      <c r="D1135" s="38" t="s">
        <v>257</v>
      </c>
      <c r="E1135" s="147">
        <v>168</v>
      </c>
      <c r="H1135" s="88" t="str">
        <f>CONCATENATE("Empty steel drums (cap 209 ltrs), Lying at ",B1135,". Quantity in No - ",E1135,)</f>
        <v>Empty steel drums (cap 209 ltrs), Lying at Central Store Kotkapura. Quantity in No - 168</v>
      </c>
    </row>
    <row r="1136" spans="1:8" ht="15" customHeight="1">
      <c r="A1136" s="37"/>
      <c r="B1136" s="80"/>
      <c r="C1136" s="80"/>
      <c r="D1136" s="39"/>
      <c r="E1136" s="148"/>
      <c r="H1136" s="1"/>
    </row>
    <row r="1137" spans="1:8" ht="15" customHeight="1">
      <c r="A1137" s="38" t="s">
        <v>5</v>
      </c>
      <c r="B1137" s="330" t="s">
        <v>17</v>
      </c>
      <c r="C1137" s="330"/>
      <c r="D1137" s="308" t="s">
        <v>18</v>
      </c>
      <c r="E1137" s="37" t="s">
        <v>72</v>
      </c>
      <c r="H1137" s="1"/>
    </row>
    <row r="1138" spans="1:8" ht="15" customHeight="1">
      <c r="A1138" s="38" t="s">
        <v>290</v>
      </c>
      <c r="B1138" s="348" t="s">
        <v>289</v>
      </c>
      <c r="C1138" s="348"/>
      <c r="D1138" s="38" t="s">
        <v>257</v>
      </c>
      <c r="E1138" s="147">
        <v>53</v>
      </c>
      <c r="H1138" s="88" t="str">
        <f>CONCATENATE("Empty steel drums (cap 209 ltrs), Lying at ",B1138,". Quantity in No - ",E1138,)</f>
        <v>Empty steel drums (cap 209 ltrs), Lying at Central Store Malout. Quantity in No - 53</v>
      </c>
    </row>
    <row r="1139" spans="1:8" ht="15" customHeight="1">
      <c r="A1139" s="37"/>
      <c r="B1139" s="80"/>
      <c r="C1139" s="80"/>
      <c r="D1139" s="298"/>
      <c r="E1139" s="152"/>
      <c r="H1139" s="1"/>
    </row>
    <row r="1140" spans="1:8" ht="15" customHeight="1">
      <c r="A1140" s="38" t="s">
        <v>5</v>
      </c>
      <c r="B1140" s="330" t="s">
        <v>17</v>
      </c>
      <c r="C1140" s="330"/>
      <c r="D1140" s="308" t="s">
        <v>18</v>
      </c>
      <c r="E1140" s="37" t="s">
        <v>72</v>
      </c>
      <c r="H1140" s="1"/>
    </row>
    <row r="1141" spans="1:8" ht="15" customHeight="1">
      <c r="A1141" s="38" t="s">
        <v>298</v>
      </c>
      <c r="B1141" s="348" t="s">
        <v>176</v>
      </c>
      <c r="C1141" s="348"/>
      <c r="D1141" s="38" t="s">
        <v>257</v>
      </c>
      <c r="E1141" s="147">
        <v>13</v>
      </c>
      <c r="F1141" s="89"/>
      <c r="G1141" s="89"/>
      <c r="H1141" s="88" t="str">
        <f>CONCATENATE("Empty steel drums (cap 209 ltrs), Lying at ",B1141,". Quantity in No - ",E1141,)</f>
        <v>Empty steel drums (cap 209 ltrs), Lying at Outlet store Ropar. Quantity in No - 13</v>
      </c>
    </row>
    <row r="1142" spans="1:8" ht="15" customHeight="1">
      <c r="A1142" s="37"/>
      <c r="B1142" s="80"/>
      <c r="C1142" s="80"/>
      <c r="D1142" s="39"/>
      <c r="E1142" s="148"/>
      <c r="F1142" s="238"/>
      <c r="G1142" s="238"/>
      <c r="H1142" s="156"/>
    </row>
    <row r="1143" spans="1:8" ht="15" customHeight="1">
      <c r="A1143" s="38" t="s">
        <v>5</v>
      </c>
      <c r="B1143" s="330" t="s">
        <v>17</v>
      </c>
      <c r="C1143" s="330"/>
      <c r="D1143" s="308" t="s">
        <v>18</v>
      </c>
      <c r="E1143" s="37" t="s">
        <v>72</v>
      </c>
      <c r="F1143" s="238"/>
      <c r="G1143" s="238"/>
      <c r="H1143" s="156"/>
    </row>
    <row r="1144" spans="1:8" ht="15" customHeight="1">
      <c r="A1144" s="38" t="s">
        <v>557</v>
      </c>
      <c r="B1144" s="348" t="s">
        <v>53</v>
      </c>
      <c r="C1144" s="348"/>
      <c r="D1144" s="38" t="s">
        <v>257</v>
      </c>
      <c r="E1144" s="147">
        <v>121</v>
      </c>
      <c r="F1144" s="238"/>
      <c r="G1144" s="238"/>
      <c r="H1144" s="88" t="str">
        <f>CONCATENATE("Empty steel drums (cap 209 ltrs), Lying at ",B1144,". Quantity in No - ",E1144,)</f>
        <v>Empty steel drums (cap 209 ltrs), Lying at S &amp; T Store Bathinda. Quantity in No - 121</v>
      </c>
    </row>
    <row r="1145" spans="1:8" ht="12.75" customHeight="1">
      <c r="A1145" s="37"/>
      <c r="B1145" s="80"/>
      <c r="C1145" s="80"/>
      <c r="D1145" s="298"/>
      <c r="E1145" s="152"/>
      <c r="H1145" s="90"/>
    </row>
    <row r="1146" spans="1:8" ht="12.75" customHeight="1">
      <c r="A1146" s="368" t="s">
        <v>16</v>
      </c>
      <c r="B1146" s="369"/>
      <c r="C1146" s="369"/>
      <c r="D1146" s="369"/>
      <c r="E1146" s="369"/>
      <c r="H1146" s="1"/>
    </row>
    <row r="1147" spans="1:8" ht="12.75" customHeight="1">
      <c r="A1147" s="19"/>
      <c r="B1147" s="20"/>
      <c r="C1147" s="20"/>
      <c r="D1147" s="20"/>
      <c r="E1147" s="20"/>
      <c r="H1147" s="1"/>
    </row>
    <row r="1148" spans="1:8" ht="25.5" customHeight="1">
      <c r="A1148" s="355" t="s">
        <v>15</v>
      </c>
      <c r="B1148" s="356"/>
      <c r="C1148" s="356"/>
      <c r="D1148" s="356"/>
      <c r="E1148" s="356"/>
      <c r="H1148" s="1"/>
    </row>
    <row r="1149" spans="1:8" ht="15" customHeight="1">
      <c r="A1149" s="314"/>
      <c r="B1149" s="315"/>
      <c r="C1149" s="315"/>
      <c r="D1149" s="315"/>
      <c r="E1149" s="315"/>
      <c r="H1149" s="1"/>
    </row>
    <row r="1150" spans="1:8" ht="15" customHeight="1">
      <c r="A1150" s="374" t="s">
        <v>48</v>
      </c>
      <c r="B1150" s="375"/>
      <c r="C1150" s="375"/>
      <c r="D1150" s="375"/>
      <c r="E1150" s="375"/>
      <c r="H1150" s="1"/>
    </row>
    <row r="1151" spans="1:8" ht="36.75" customHeight="1">
      <c r="A1151" s="13" t="s">
        <v>5</v>
      </c>
      <c r="B1151" s="13" t="s">
        <v>1</v>
      </c>
      <c r="C1151" s="13" t="s">
        <v>2</v>
      </c>
      <c r="D1151" s="13" t="s">
        <v>3</v>
      </c>
      <c r="E1151" s="153" t="s">
        <v>4</v>
      </c>
      <c r="H1151" s="1"/>
    </row>
    <row r="1152" spans="1:8" ht="29.25" customHeight="1">
      <c r="A1152" s="38" t="s">
        <v>105</v>
      </c>
      <c r="B1152" s="38" t="s">
        <v>84</v>
      </c>
      <c r="C1152" s="38" t="s">
        <v>101</v>
      </c>
      <c r="D1152" s="38" t="s">
        <v>85</v>
      </c>
      <c r="E1152" s="37" t="s">
        <v>238</v>
      </c>
      <c r="H1152" s="94" t="str">
        <f>CONCATENATE("Condemned/obsolete Vehicles  (Without RC )--- ",B1152," ",C1152," ",E1152," ",)</f>
        <v>Condemned/obsolete Vehicles  (Without RC )--- PB-11 AH-0925 HONDA CIVIC CAR (PETROL) 2008 …. CE/ TA &amp; I PSPCL PATIALA 96461-19587 </v>
      </c>
    </row>
    <row r="1153" spans="1:8" ht="29.25" customHeight="1">
      <c r="A1153" s="38" t="s">
        <v>144</v>
      </c>
      <c r="B1153" s="38" t="s">
        <v>141</v>
      </c>
      <c r="C1153" s="38" t="s">
        <v>142</v>
      </c>
      <c r="D1153" s="38" t="s">
        <v>143</v>
      </c>
      <c r="E1153" s="37" t="s">
        <v>239</v>
      </c>
      <c r="H1153" s="94" t="str">
        <f>CONCATENATE("Condemned/obsolete Vehicles  (Without RC )--- ",B1153," ",C1153," ",E1153," ",)</f>
        <v>Condemned/obsolete Vehicles  (Without RC )--- PB-05 F-9520 MINI TRUCK EICHER DIESEL (1999) ….. DS S/D MAMDOT PSPCL FEROZEPUR MOB 9646114589 </v>
      </c>
    </row>
    <row r="1154" spans="1:8" ht="29.25" customHeight="1">
      <c r="A1154" s="38" t="s">
        <v>147</v>
      </c>
      <c r="B1154" s="38" t="s">
        <v>148</v>
      </c>
      <c r="C1154" s="38" t="s">
        <v>149</v>
      </c>
      <c r="D1154" s="38" t="s">
        <v>150</v>
      </c>
      <c r="E1154" s="37" t="s">
        <v>240</v>
      </c>
      <c r="F1154" s="92"/>
      <c r="G1154" s="92"/>
      <c r="H1154" s="94" t="str">
        <f>CONCATENATE("Condemned/obsolete Vehicles  (Without RC )--- ",B1154," ",C1154," ",E1154," ",)</f>
        <v>Condemned/obsolete Vehicles  (Without RC )--- PB-03 N-5547 AMBASSADOR CAR DIESEL (2005) ….. DS DIVISION BADAL 96461-14534 </v>
      </c>
    </row>
    <row r="1155" spans="1:15" ht="15" customHeight="1">
      <c r="A1155" s="17"/>
      <c r="B1155" s="21"/>
      <c r="C1155" s="21"/>
      <c r="D1155" s="17"/>
      <c r="E1155" s="154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</row>
    <row r="1156" spans="1:15" ht="15" customHeight="1">
      <c r="A1156" s="344" t="s">
        <v>49</v>
      </c>
      <c r="B1156" s="345"/>
      <c r="C1156" s="345"/>
      <c r="D1156" s="345"/>
      <c r="E1156" s="345"/>
      <c r="F1156" s="112"/>
      <c r="H1156" s="92"/>
      <c r="I1156" s="92"/>
      <c r="J1156" s="92"/>
      <c r="K1156" s="92"/>
      <c r="L1156" s="92"/>
      <c r="M1156" s="92"/>
      <c r="N1156" s="92"/>
      <c r="O1156" s="92"/>
    </row>
    <row r="1157" spans="1:8" ht="15" customHeight="1">
      <c r="A1157" s="366" t="s">
        <v>102</v>
      </c>
      <c r="B1157" s="367"/>
      <c r="C1157" s="367"/>
      <c r="D1157" s="367"/>
      <c r="E1157" s="367"/>
      <c r="F1157" s="112"/>
      <c r="H1157" s="1"/>
    </row>
    <row r="1158" spans="1:8" ht="15" customHeight="1">
      <c r="A1158" s="6"/>
      <c r="B1158" s="7"/>
      <c r="C1158" s="7"/>
      <c r="D1158" s="7"/>
      <c r="E1158" s="7"/>
      <c r="F1158" s="112"/>
      <c r="G1158" s="112"/>
      <c r="H1158" s="1"/>
    </row>
    <row r="1159" spans="1:20" ht="15" customHeight="1">
      <c r="A1159" s="368" t="s">
        <v>25</v>
      </c>
      <c r="B1159" s="369"/>
      <c r="C1159" s="369"/>
      <c r="D1159" s="369"/>
      <c r="E1159" s="369"/>
      <c r="H1159" s="1"/>
      <c r="Q1159" s="365"/>
      <c r="R1159" s="365"/>
      <c r="S1159" s="365"/>
      <c r="T1159" s="365"/>
    </row>
    <row r="1160" spans="1:8" ht="15" customHeight="1">
      <c r="A1160" s="58"/>
      <c r="B1160" s="58"/>
      <c r="C1160" s="59"/>
      <c r="D1160" s="59"/>
      <c r="E1160" s="60">
        <f>SUM(E1162:E1165)</f>
        <v>3.129</v>
      </c>
      <c r="G1160" s="232"/>
      <c r="H1160" s="232"/>
    </row>
    <row r="1161" spans="1:18" ht="17.25" customHeight="1">
      <c r="A1161" s="331" t="s">
        <v>5</v>
      </c>
      <c r="B1161" s="332"/>
      <c r="C1161" s="61" t="s">
        <v>17</v>
      </c>
      <c r="D1161" s="62" t="s">
        <v>18</v>
      </c>
      <c r="E1161" s="65" t="s">
        <v>7</v>
      </c>
      <c r="F1161" s="92"/>
      <c r="G1161" s="156" t="str">
        <f>CONCATENATE("Misc. Healthy parts/ Non Ferrous  Scrap, Lying at ",C1162,". Quantity in MT - ")</f>
        <v>Misc. Healthy parts/ Non Ferrous  Scrap, Lying at TRY Bathinda. Quantity in MT - </v>
      </c>
      <c r="H1161" s="339" t="str">
        <f ca="1">CONCATENATE(G1161,G1162,(INDIRECT(I1162)),(INDIRECT(J1162)),(INDIRECT(K1162)),(INDIRECT(L1162)),(INDIRECT(M1162)),(INDIRECT(N1162)),(INDIRECT(O1162)),(INDIRECT(P1162)),(INDIRECT(Q1162)),(INDIRECT(R1162)),".")</f>
        <v>Misc. Healthy parts/ Non Ferrous  Scrap, Lying at TRY Bathinda. Quantity in MT - Brass scrap - 1.683, Misc. Aluminium scrap - 0.893, Burnt Cu scrap - 0.203, Nuts &amp; Bolts scrap - 0.35, .</v>
      </c>
      <c r="I1161" s="92" t="str">
        <f aca="true" ca="1" t="array" ref="I1161">CELL("address",INDEX(G1161:G1182,MATCH(TRUE,ISBLANK(G1161:G1182),0)))</f>
        <v>$G$1166</v>
      </c>
      <c r="J1161" s="92">
        <f aca="true" t="array" ref="J1161">MATCH(TRUE,ISBLANK(G1161:G1182),0)</f>
        <v>6</v>
      </c>
      <c r="K1161" s="92">
        <f>J1161-3</f>
        <v>3</v>
      </c>
      <c r="L1161" s="92"/>
      <c r="M1161" s="92"/>
      <c r="N1161" s="92"/>
      <c r="O1161" s="92"/>
      <c r="P1161" s="92"/>
      <c r="Q1161" s="92"/>
      <c r="R1161" s="92"/>
    </row>
    <row r="1162" spans="1:18" ht="17.25" customHeight="1">
      <c r="A1162" s="340" t="s">
        <v>34</v>
      </c>
      <c r="B1162" s="340"/>
      <c r="C1162" s="330" t="s">
        <v>36</v>
      </c>
      <c r="D1162" s="38" t="s">
        <v>23</v>
      </c>
      <c r="E1162" s="66">
        <v>1.683</v>
      </c>
      <c r="F1162" s="92"/>
      <c r="G1162" s="95" t="str">
        <f>CONCATENATE(D1162," - ",E1162,", ")</f>
        <v>Brass scrap - 1.683, </v>
      </c>
      <c r="H1162" s="339"/>
      <c r="I1162" s="92" t="str">
        <f ca="1">IF(J1161&gt;=3,(MID(I1161,2,1)&amp;MID(I1161,4,4)-K1161),CELL("address",Z1162))</f>
        <v>G1163</v>
      </c>
      <c r="J1162" s="92" t="str">
        <f ca="1">IF(J1161&gt;=4,(MID(I1162,1,1)&amp;MID(I1162,2,4)+1),CELL("address",AA1162))</f>
        <v>G1164</v>
      </c>
      <c r="K1162" s="92" t="str">
        <f ca="1">IF(J1161&gt;=5,(MID(J1162,1,1)&amp;MID(J1162,2,4)+1),CELL("address",AB1162))</f>
        <v>G1165</v>
      </c>
      <c r="L1162" s="92" t="str">
        <f ca="1">IF(J1161&gt;=6,(MID(K1162,1,1)&amp;MID(K1162,2,4)+1),CELL("address",AC1162))</f>
        <v>G1166</v>
      </c>
      <c r="M1162" s="92" t="str">
        <f ca="1">IF(J1161&gt;=7,(MID(L1162,1,1)&amp;MID(L1162,2,4)+1),CELL("address",AD1162))</f>
        <v>$AD$1162</v>
      </c>
      <c r="N1162" s="92" t="str">
        <f ca="1">IF(J1161&gt;=8,(MID(M1162,1,1)&amp;MID(M1162,2,4)+1),CELL("address",AE1162))</f>
        <v>$AE$1162</v>
      </c>
      <c r="O1162" s="92" t="str">
        <f ca="1">IF(J1161&gt;=9,(MID(N1162,1,1)&amp;MID(N1162,2,4)+1),CELL("address",AF1162))</f>
        <v>$AF$1162</v>
      </c>
      <c r="P1162" s="92" t="str">
        <f ca="1">IF(J1161&gt;=10,(MID(O1162,1,1)&amp;MID(O1162,2,4)+1),CELL("address",AG1162))</f>
        <v>$AG$1162</v>
      </c>
      <c r="Q1162" s="92" t="str">
        <f ca="1">IF(J1161&gt;=11,(MID(P1162,1,1)&amp;MID(P1162,2,4)+1),CELL("address",AH1162))</f>
        <v>$AH$1162</v>
      </c>
      <c r="R1162" s="92" t="str">
        <f ca="1">IF(J1161&gt;=12,(MID(Q1162,1,1)&amp;MID(Q1162,2,4)+1),CELL("address",AI1162))</f>
        <v>$AI$1162</v>
      </c>
    </row>
    <row r="1163" spans="1:15" ht="17.25" customHeight="1">
      <c r="A1163" s="340"/>
      <c r="B1163" s="340"/>
      <c r="C1163" s="330"/>
      <c r="D1163" s="38" t="s">
        <v>24</v>
      </c>
      <c r="E1163" s="66">
        <v>0.893</v>
      </c>
      <c r="G1163" s="95" t="str">
        <f>CONCATENATE(D1163," - ",E1163,", ")</f>
        <v>Misc. Aluminium scrap - 0.893, </v>
      </c>
      <c r="H1163" s="92"/>
      <c r="I1163" s="92"/>
      <c r="J1163" s="92"/>
      <c r="K1163" s="92"/>
      <c r="L1163" s="92"/>
      <c r="M1163" s="92"/>
      <c r="N1163" s="92"/>
      <c r="O1163" s="92"/>
    </row>
    <row r="1164" spans="1:8" ht="17.25" customHeight="1">
      <c r="A1164" s="340"/>
      <c r="B1164" s="340"/>
      <c r="C1164" s="330"/>
      <c r="D1164" s="38" t="s">
        <v>37</v>
      </c>
      <c r="E1164" s="66">
        <v>0.203</v>
      </c>
      <c r="G1164" s="95" t="str">
        <f>CONCATENATE(D1164," - ",E1164,", ")</f>
        <v>Burnt Cu scrap - 0.203, </v>
      </c>
      <c r="H1164" s="1"/>
    </row>
    <row r="1165" spans="1:8" ht="17.25" customHeight="1">
      <c r="A1165" s="340"/>
      <c r="B1165" s="340"/>
      <c r="C1165" s="330"/>
      <c r="D1165" s="38" t="s">
        <v>54</v>
      </c>
      <c r="E1165" s="66">
        <v>0.35</v>
      </c>
      <c r="G1165" s="95" t="str">
        <f>CONCATENATE(D1165," - ",E1165,", ")</f>
        <v>Nuts &amp; Bolts scrap - 0.35, </v>
      </c>
      <c r="H1165" s="1"/>
    </row>
    <row r="1166" spans="1:8" ht="17.25" customHeight="1">
      <c r="A1166" s="331"/>
      <c r="B1166" s="332"/>
      <c r="C1166" s="308"/>
      <c r="D1166" s="38"/>
      <c r="E1166" s="66"/>
      <c r="H1166" s="1"/>
    </row>
    <row r="1167" spans="1:8" ht="15" customHeight="1">
      <c r="A1167" s="337"/>
      <c r="B1167" s="338"/>
      <c r="C1167" s="63"/>
      <c r="D1167" s="63"/>
      <c r="E1167" s="110">
        <f>SUM(E1169:E1174)</f>
        <v>12.472</v>
      </c>
      <c r="H1167" s="1"/>
    </row>
    <row r="1168" spans="1:18" ht="15" customHeight="1">
      <c r="A1168" s="341" t="s">
        <v>5</v>
      </c>
      <c r="B1168" s="342"/>
      <c r="C1168" s="61" t="s">
        <v>17</v>
      </c>
      <c r="D1168" s="62" t="s">
        <v>18</v>
      </c>
      <c r="E1168" s="65" t="s">
        <v>7</v>
      </c>
      <c r="G1168" s="156" t="str">
        <f>CONCATENATE("Misc. Healthy parts/ Non Ferrous  Scrap, Lying at ",C1169,". Quantity in MT - ")</f>
        <v>Misc. Healthy parts/ Non Ferrous  Scrap, Lying at TRY Ferozepur. Quantity in MT - </v>
      </c>
      <c r="H1168" s="339" t="str">
        <f ca="1">CONCATENATE(G1168,G1169,(INDIRECT(I1169)),(INDIRECT(J1169)),(INDIRECT(K1169)),(INDIRECT(L1169)),(INDIRECT(M1169)),(INDIRECT(N1169)),(INDIRECT(O1169)),(INDIRECT(P1169)),(INDIRECT(Q1169)),(INDIRECT(R1169)),".")</f>
        <v>Misc. Healthy parts/ Non Ferrous  Scrap, Lying at TRY Ferozepur. Quantity in MT - Brass scrap - 5.28, Misc. Aluminium scrap - 0.941, Iron scrap - 0.668, Burnt Cu scrap - 0.239, Nuts &amp; Bolts scrap - 4.174, Teen Patra scrap - 1.17, .</v>
      </c>
      <c r="I1168" s="92" t="str">
        <f aca="true" ca="1" t="array" ref="I1168">CELL("address",INDEX(G1168:G1189,MATCH(TRUE,ISBLANK(G1168:G1189),0)))</f>
        <v>$G$1175</v>
      </c>
      <c r="J1168" s="92">
        <f aca="true" t="array" ref="J1168">MATCH(TRUE,ISBLANK(G1168:G1189),0)</f>
        <v>8</v>
      </c>
      <c r="K1168" s="92">
        <f>J1168-3</f>
        <v>5</v>
      </c>
      <c r="L1168" s="92"/>
      <c r="M1168" s="92"/>
      <c r="N1168" s="92"/>
      <c r="O1168" s="92"/>
      <c r="P1168" s="92"/>
      <c r="Q1168" s="92"/>
      <c r="R1168" s="92"/>
    </row>
    <row r="1169" spans="1:18" ht="15" customHeight="1">
      <c r="A1169" s="340" t="s">
        <v>106</v>
      </c>
      <c r="B1169" s="340"/>
      <c r="C1169" s="330" t="s">
        <v>42</v>
      </c>
      <c r="D1169" s="38" t="s">
        <v>23</v>
      </c>
      <c r="E1169" s="66">
        <v>5.28</v>
      </c>
      <c r="G1169" s="95" t="str">
        <f aca="true" t="shared" si="5" ref="G1169:G1174">CONCATENATE(D1169," - ",E1169,", ")</f>
        <v>Brass scrap - 5.28, </v>
      </c>
      <c r="H1169" s="339"/>
      <c r="I1169" s="92" t="str">
        <f ca="1">IF(J1168&gt;=3,(MID(I1168,2,1)&amp;MID(I1168,4,4)-K1168),CELL("address",Z1169))</f>
        <v>G1170</v>
      </c>
      <c r="J1169" s="92" t="str">
        <f ca="1">IF(J1168&gt;=4,(MID(I1169,1,1)&amp;MID(I1169,2,4)+1),CELL("address",AA1169))</f>
        <v>G1171</v>
      </c>
      <c r="K1169" s="92" t="str">
        <f ca="1">IF(J1168&gt;=5,(MID(J1169,1,1)&amp;MID(J1169,2,4)+1),CELL("address",AB1169))</f>
        <v>G1172</v>
      </c>
      <c r="L1169" s="92" t="str">
        <f ca="1">IF(J1168&gt;=6,(MID(K1169,1,1)&amp;MID(K1169,2,4)+1),CELL("address",AC1169))</f>
        <v>G1173</v>
      </c>
      <c r="M1169" s="92" t="str">
        <f ca="1">IF(J1168&gt;=7,(MID(L1169,1,1)&amp;MID(L1169,2,4)+1),CELL("address",AD1169))</f>
        <v>G1174</v>
      </c>
      <c r="N1169" s="92" t="str">
        <f ca="1">IF(J1168&gt;=8,(MID(M1169,1,1)&amp;MID(M1169,2,4)+1),CELL("address",AE1169))</f>
        <v>G1175</v>
      </c>
      <c r="O1169" s="92" t="str">
        <f ca="1">IF(J1168&gt;=9,(MID(N1169,1,1)&amp;MID(N1169,2,4)+1),CELL("address",AF1169))</f>
        <v>$AF$1169</v>
      </c>
      <c r="P1169" s="92" t="str">
        <f ca="1">IF(J1168&gt;=10,(MID(O1169,1,1)&amp;MID(O1169,2,4)+1),CELL("address",AG1169))</f>
        <v>$AG$1169</v>
      </c>
      <c r="Q1169" s="92" t="str">
        <f ca="1">IF(J1168&gt;=11,(MID(P1169,1,1)&amp;MID(P1169,2,4)+1),CELL("address",AH1169))</f>
        <v>$AH$1169</v>
      </c>
      <c r="R1169" s="92" t="str">
        <f ca="1">IF(J1168&gt;=12,(MID(Q1169,1,1)&amp;MID(Q1169,2,4)+1),CELL("address",AI1169))</f>
        <v>$AI$1169</v>
      </c>
    </row>
    <row r="1170" spans="1:15" ht="15" customHeight="1">
      <c r="A1170" s="340"/>
      <c r="B1170" s="340"/>
      <c r="C1170" s="330"/>
      <c r="D1170" s="38" t="s">
        <v>24</v>
      </c>
      <c r="E1170" s="66">
        <v>0.941</v>
      </c>
      <c r="F1170" s="92"/>
      <c r="G1170" s="95" t="str">
        <f t="shared" si="5"/>
        <v>Misc. Aluminium scrap - 0.941, </v>
      </c>
      <c r="H1170" s="1"/>
      <c r="I1170" s="92"/>
      <c r="J1170" s="92"/>
      <c r="K1170" s="92"/>
      <c r="L1170" s="92"/>
      <c r="M1170" s="92"/>
      <c r="N1170" s="92"/>
      <c r="O1170" s="92"/>
    </row>
    <row r="1171" spans="1:15" ht="15" customHeight="1">
      <c r="A1171" s="340"/>
      <c r="B1171" s="340"/>
      <c r="C1171" s="330"/>
      <c r="D1171" s="38" t="s">
        <v>27</v>
      </c>
      <c r="E1171" s="65">
        <v>0.668</v>
      </c>
      <c r="F1171" s="92"/>
      <c r="G1171" s="95" t="str">
        <f t="shared" si="5"/>
        <v>Iron scrap - 0.668, </v>
      </c>
      <c r="H1171" s="92"/>
      <c r="I1171" s="92"/>
      <c r="J1171" s="92"/>
      <c r="K1171" s="92"/>
      <c r="L1171" s="92"/>
      <c r="M1171" s="92"/>
      <c r="N1171" s="92"/>
      <c r="O1171" s="92"/>
    </row>
    <row r="1172" spans="1:15" ht="15" customHeight="1">
      <c r="A1172" s="340"/>
      <c r="B1172" s="340"/>
      <c r="C1172" s="330"/>
      <c r="D1172" s="38" t="s">
        <v>37</v>
      </c>
      <c r="E1172" s="65">
        <v>0.239</v>
      </c>
      <c r="G1172" s="95" t="str">
        <f t="shared" si="5"/>
        <v>Burnt Cu scrap - 0.239, </v>
      </c>
      <c r="H1172" s="92"/>
      <c r="I1172" s="92"/>
      <c r="J1172" s="92"/>
      <c r="K1172" s="92"/>
      <c r="L1172" s="92"/>
      <c r="M1172" s="92"/>
      <c r="N1172" s="92"/>
      <c r="O1172" s="92"/>
    </row>
    <row r="1173" spans="1:8" ht="15" customHeight="1">
      <c r="A1173" s="340"/>
      <c r="B1173" s="340"/>
      <c r="C1173" s="330"/>
      <c r="D1173" s="38" t="s">
        <v>54</v>
      </c>
      <c r="E1173" s="65">
        <v>4.174</v>
      </c>
      <c r="G1173" s="95" t="str">
        <f t="shared" si="5"/>
        <v>Nuts &amp; Bolts scrap - 4.174, </v>
      </c>
      <c r="H1173" s="1"/>
    </row>
    <row r="1174" spans="1:8" ht="15" customHeight="1">
      <c r="A1174" s="340"/>
      <c r="B1174" s="340"/>
      <c r="C1174" s="330"/>
      <c r="D1174" s="38" t="s">
        <v>60</v>
      </c>
      <c r="E1174" s="155">
        <v>1.17</v>
      </c>
      <c r="G1174" s="95" t="str">
        <f t="shared" si="5"/>
        <v>Teen Patra scrap - 1.17, </v>
      </c>
      <c r="H1174" s="1"/>
    </row>
    <row r="1175" spans="1:8" ht="15" customHeight="1">
      <c r="A1175" s="37"/>
      <c r="B1175" s="40"/>
      <c r="C1175" s="308"/>
      <c r="D1175" s="38"/>
      <c r="E1175" s="155"/>
      <c r="F1175" s="112"/>
      <c r="H1175" s="1"/>
    </row>
    <row r="1176" spans="1:8" ht="15" customHeight="1">
      <c r="A1176" s="337"/>
      <c r="B1176" s="338"/>
      <c r="C1176" s="63"/>
      <c r="D1176" s="63"/>
      <c r="E1176" s="110">
        <f>SUM(E1178:E1182)</f>
        <v>3.738</v>
      </c>
      <c r="F1176" s="112"/>
      <c r="H1176" s="1"/>
    </row>
    <row r="1177" spans="1:18" ht="15" customHeight="1">
      <c r="A1177" s="340" t="s">
        <v>5</v>
      </c>
      <c r="B1177" s="340"/>
      <c r="C1177" s="61" t="s">
        <v>17</v>
      </c>
      <c r="D1177" s="62" t="s">
        <v>18</v>
      </c>
      <c r="E1177" s="65" t="s">
        <v>7</v>
      </c>
      <c r="G1177" s="156" t="str">
        <f>CONCATENATE("Misc. Healthy parts/ Non Ferrous  Scrap, Lying at ",C1178,". Quantity in MT - ")</f>
        <v>Misc. Healthy parts/ Non Ferrous  Scrap, Lying at OL store Ropar. Quantity in MT - </v>
      </c>
      <c r="H1177" s="339" t="str">
        <f ca="1">CONCATENATE(G1177,G1178,(INDIRECT(I1178)),(INDIRECT(J1178)),(INDIRECT(K1178)),(INDIRECT(L1178)),(INDIRECT(M1178)),(INDIRECT(N1178)),(INDIRECT(O1178)),(INDIRECT(P1178)),(INDIRECT(Q1178)),(INDIRECT(R1178)),".")</f>
        <v>Misc. Healthy parts/ Non Ferrous  Scrap, Lying at OL store Ropar. Quantity in MT - Brass scrap - 2.475, Misc. Aluminium scrap - 0.347, Burnt Cu scrap - 0.3, All Alumn. Conductor Scrap - 0.347, Misc. Copper scrap - 0.269, .</v>
      </c>
      <c r="I1177" s="92" t="str">
        <f aca="true" ca="1" t="array" ref="I1177">CELL("address",INDEX(G1177:G1198,MATCH(TRUE,ISBLANK(G1177:G1198),0)))</f>
        <v>$G$1183</v>
      </c>
      <c r="J1177" s="92">
        <f aca="true" t="array" ref="J1177">MATCH(TRUE,ISBLANK(G1177:G1198),0)</f>
        <v>7</v>
      </c>
      <c r="K1177" s="92">
        <f>J1177-3</f>
        <v>4</v>
      </c>
      <c r="L1177" s="92"/>
      <c r="M1177" s="92"/>
      <c r="N1177" s="92"/>
      <c r="O1177" s="92"/>
      <c r="P1177" s="92"/>
      <c r="Q1177" s="92"/>
      <c r="R1177" s="92"/>
    </row>
    <row r="1178" spans="1:18" ht="15" customHeight="1">
      <c r="A1178" s="341" t="s">
        <v>26</v>
      </c>
      <c r="B1178" s="342"/>
      <c r="C1178" s="352" t="s">
        <v>46</v>
      </c>
      <c r="D1178" s="319" t="s">
        <v>23</v>
      </c>
      <c r="E1178" s="324">
        <v>2.475</v>
      </c>
      <c r="F1178" s="92">
        <v>2.473</v>
      </c>
      <c r="G1178" s="95" t="str">
        <f>CONCATENATE(D1178," - ",E1178,", ")</f>
        <v>Brass scrap - 2.475, </v>
      </c>
      <c r="H1178" s="339"/>
      <c r="I1178" s="92" t="str">
        <f ca="1">IF(J1177&gt;=3,(MID(I1177,2,1)&amp;MID(I1177,4,4)-K1177),CELL("address",Z1178))</f>
        <v>G1179</v>
      </c>
      <c r="J1178" s="92" t="str">
        <f ca="1">IF(J1177&gt;=4,(MID(I1178,1,1)&amp;MID(I1178,2,4)+1),CELL("address",AA1178))</f>
        <v>G1180</v>
      </c>
      <c r="K1178" s="92" t="str">
        <f ca="1">IF(J1177&gt;=5,(MID(J1178,1,1)&amp;MID(J1178,2,4)+1),CELL("address",AB1178))</f>
        <v>G1181</v>
      </c>
      <c r="L1178" s="92" t="str">
        <f ca="1">IF(J1177&gt;=6,(MID(K1178,1,1)&amp;MID(K1178,2,4)+1),CELL("address",AC1178))</f>
        <v>G1182</v>
      </c>
      <c r="M1178" s="92" t="str">
        <f ca="1">IF(J1177&gt;=7,(MID(L1178,1,1)&amp;MID(L1178,2,4)+1),CELL("address",AD1178))</f>
        <v>G1183</v>
      </c>
      <c r="N1178" s="92" t="str">
        <f ca="1">IF(J1177&gt;=8,(MID(M1178,1,1)&amp;MID(M1178,2,4)+1),CELL("address",AE1178))</f>
        <v>$AE$1178</v>
      </c>
      <c r="O1178" s="92" t="str">
        <f ca="1">IF(J1177&gt;=9,(MID(N1178,1,1)&amp;MID(N1178,2,4)+1),CELL("address",AF1178))</f>
        <v>$AF$1178</v>
      </c>
      <c r="P1178" s="92" t="str">
        <f ca="1">IF(J1177&gt;=10,(MID(O1178,1,1)&amp;MID(O1178,2,4)+1),CELL("address",AG1178))</f>
        <v>$AG$1178</v>
      </c>
      <c r="Q1178" s="92" t="str">
        <f ca="1">IF(J1177&gt;=11,(MID(P1178,1,1)&amp;MID(P1178,2,4)+1),CELL("address",AH1178))</f>
        <v>$AH$1178</v>
      </c>
      <c r="R1178" s="92" t="str">
        <f ca="1">IF(J1177&gt;=12,(MID(Q1178,1,1)&amp;MID(Q1178,2,4)+1),CELL("address",AI1178))</f>
        <v>$AI$1178</v>
      </c>
    </row>
    <row r="1179" spans="1:15" ht="15" customHeight="1">
      <c r="A1179" s="370"/>
      <c r="B1179" s="371"/>
      <c r="C1179" s="353"/>
      <c r="D1179" s="319" t="s">
        <v>24</v>
      </c>
      <c r="E1179" s="324">
        <v>0.347</v>
      </c>
      <c r="F1179" s="92">
        <v>0.346</v>
      </c>
      <c r="G1179" s="95" t="str">
        <f>CONCATENATE(D1179," - ",E1179,", ")</f>
        <v>Misc. Aluminium scrap - 0.347, </v>
      </c>
      <c r="H1179" s="92"/>
      <c r="I1179" s="92"/>
      <c r="J1179" s="92"/>
      <c r="K1179" s="92"/>
      <c r="L1179" s="92"/>
      <c r="M1179" s="92"/>
      <c r="N1179" s="92"/>
      <c r="O1179" s="92"/>
    </row>
    <row r="1180" spans="1:15" ht="15" customHeight="1">
      <c r="A1180" s="370"/>
      <c r="B1180" s="371"/>
      <c r="C1180" s="353"/>
      <c r="D1180" s="320" t="s">
        <v>37</v>
      </c>
      <c r="E1180" s="324">
        <v>0.3</v>
      </c>
      <c r="F1180" s="1">
        <v>0.298</v>
      </c>
      <c r="G1180" s="95" t="str">
        <f>CONCATENATE(D1180," - ",E1180,", ")</f>
        <v>Burnt Cu scrap - 0.3, </v>
      </c>
      <c r="H1180" s="92"/>
      <c r="I1180" s="92"/>
      <c r="J1180" s="92"/>
      <c r="K1180" s="92"/>
      <c r="L1180" s="92"/>
      <c r="M1180" s="92"/>
      <c r="N1180" s="92"/>
      <c r="O1180" s="92"/>
    </row>
    <row r="1181" spans="1:8" ht="15" customHeight="1">
      <c r="A1181" s="370"/>
      <c r="B1181" s="371"/>
      <c r="C1181" s="353"/>
      <c r="D1181" s="42" t="s">
        <v>32</v>
      </c>
      <c r="E1181" s="66">
        <v>0.347</v>
      </c>
      <c r="G1181" s="95" t="str">
        <f>CONCATENATE(D1181," - ",E1181,", ")</f>
        <v>All Alumn. Conductor Scrap - 0.347, </v>
      </c>
      <c r="H1181" s="1"/>
    </row>
    <row r="1182" spans="1:8" ht="15" customHeight="1">
      <c r="A1182" s="372"/>
      <c r="B1182" s="373"/>
      <c r="C1182" s="354"/>
      <c r="D1182" s="319" t="s">
        <v>45</v>
      </c>
      <c r="E1182" s="324">
        <v>0.269</v>
      </c>
      <c r="F1182" s="1">
        <v>0.267</v>
      </c>
      <c r="G1182" s="95" t="str">
        <f>CONCATENATE(D1182," - ",E1182,", ")</f>
        <v>Misc. Copper scrap - 0.269, </v>
      </c>
      <c r="H1182" s="1"/>
    </row>
    <row r="1183" spans="1:8" ht="15" customHeight="1">
      <c r="A1183" s="47"/>
      <c r="B1183" s="56"/>
      <c r="C1183" s="313"/>
      <c r="D1183" s="38"/>
      <c r="E1183" s="66"/>
      <c r="F1183" s="92"/>
      <c r="H1183" s="1"/>
    </row>
    <row r="1184" spans="1:15" ht="15" customHeight="1">
      <c r="A1184" s="337"/>
      <c r="B1184" s="338"/>
      <c r="C1184" s="63"/>
      <c r="D1184" s="63"/>
      <c r="E1184" s="110">
        <f>SUM(E1186:E1187)</f>
        <v>2.5269999999999997</v>
      </c>
      <c r="F1184" s="92"/>
      <c r="G1184" s="92"/>
      <c r="H1184" s="92"/>
      <c r="I1184" s="92"/>
      <c r="J1184" s="92"/>
      <c r="K1184" s="92"/>
      <c r="L1184" s="92"/>
      <c r="M1184" s="92"/>
      <c r="N1184" s="92"/>
      <c r="O1184" s="92"/>
    </row>
    <row r="1185" spans="1:18" ht="15" customHeight="1">
      <c r="A1185" s="340" t="s">
        <v>5</v>
      </c>
      <c r="B1185" s="340"/>
      <c r="C1185" s="61" t="s">
        <v>17</v>
      </c>
      <c r="D1185" s="62" t="s">
        <v>18</v>
      </c>
      <c r="E1185" s="65" t="s">
        <v>7</v>
      </c>
      <c r="G1185" s="88" t="str">
        <f>CONCATENATE("Misc. Healthy parts/ Non Ferrous  Scrap, Lying at ",C1186,". Quantity in MT - ")</f>
        <v>Misc. Healthy parts/ Non Ferrous  Scrap, Lying at TRY Ferozepur. Quantity in MT - </v>
      </c>
      <c r="H1185" s="339" t="str">
        <f ca="1">CONCATENATE(G1185,G1186,(INDIRECT(I1186)),(INDIRECT(J1186)),(INDIRECT(K1186)),(INDIRECT(L1186)),(INDIRECT(M1186)),(INDIRECT(N1186)),(INDIRECT(O1186)),(INDIRECT(P1186)),(INDIRECT(Q1186)),(INDIRECT(R1186)),".")</f>
        <v>Misc. Healthy parts/ Non Ferrous  Scrap, Lying at TRY Ferozepur. Quantity in MT - Brass scrap - 2.191, Misc. Alumn. Scrap - 0.336, .</v>
      </c>
      <c r="I1185" s="92" t="str">
        <f aca="true" ca="1" t="array" ref="I1185">CELL("address",INDEX(G1185:G1206,MATCH(TRUE,ISBLANK(G1185:G1206),0)))</f>
        <v>$G$1188</v>
      </c>
      <c r="J1185" s="92">
        <f aca="true" t="array" ref="J1185">MATCH(TRUE,ISBLANK(G1185:G1206),0)</f>
        <v>4</v>
      </c>
      <c r="K1185" s="92">
        <f>J1185-3</f>
        <v>1</v>
      </c>
      <c r="L1185" s="92"/>
      <c r="M1185" s="92"/>
      <c r="N1185" s="92"/>
      <c r="O1185" s="92"/>
      <c r="P1185" s="92"/>
      <c r="Q1185" s="92"/>
      <c r="R1185" s="92"/>
    </row>
    <row r="1186" spans="1:18" ht="18" customHeight="1">
      <c r="A1186" s="340" t="s">
        <v>38</v>
      </c>
      <c r="B1186" s="340"/>
      <c r="C1186" s="330" t="s">
        <v>42</v>
      </c>
      <c r="D1186" s="32" t="s">
        <v>23</v>
      </c>
      <c r="E1186" s="145">
        <v>2.191</v>
      </c>
      <c r="F1186" s="1">
        <v>2.09</v>
      </c>
      <c r="G1186" s="87" t="str">
        <f>CONCATENATE(D1186," - ",E1186,", ")</f>
        <v>Brass scrap - 2.191, </v>
      </c>
      <c r="H1186" s="339"/>
      <c r="I1186" s="92" t="str">
        <f ca="1">IF(J1185&gt;=3,(MID(I1185,2,1)&amp;MID(I1185,4,4)-K1185),CELL("address",Z1186))</f>
        <v>G1187</v>
      </c>
      <c r="J1186" s="92" t="str">
        <f ca="1">IF(J1185&gt;=4,(MID(I1186,1,1)&amp;MID(I1186,2,4)+1),CELL("address",AA1186))</f>
        <v>G1188</v>
      </c>
      <c r="K1186" s="92" t="str">
        <f ca="1">IF(J1185&gt;=5,(MID(J1186,1,1)&amp;MID(J1186,2,4)+1),CELL("address",AB1186))</f>
        <v>$AB$1186</v>
      </c>
      <c r="L1186" s="92" t="str">
        <f ca="1">IF(J1185&gt;=6,(MID(K1186,1,1)&amp;MID(K1186,2,4)+1),CELL("address",AC1186))</f>
        <v>$AC$1186</v>
      </c>
      <c r="M1186" s="92" t="str">
        <f ca="1">IF(J1185&gt;=7,(MID(L1186,1,1)&amp;MID(L1186,2,4)+1),CELL("address",AD1186))</f>
        <v>$AD$1186</v>
      </c>
      <c r="N1186" s="92" t="str">
        <f ca="1">IF(J1185&gt;=8,(MID(M1186,1,1)&amp;MID(M1186,2,4)+1),CELL("address",AE1186))</f>
        <v>$AE$1186</v>
      </c>
      <c r="O1186" s="92" t="str">
        <f ca="1">IF(J1185&gt;=9,(MID(N1186,1,1)&amp;MID(N1186,2,4)+1),CELL("address",AF1186))</f>
        <v>$AF$1186</v>
      </c>
      <c r="P1186" s="92" t="str">
        <f ca="1">IF(J1185&gt;=10,(MID(O1186,1,1)&amp;MID(O1186,2,4)+1),CELL("address",AG1186))</f>
        <v>$AG$1186</v>
      </c>
      <c r="Q1186" s="92" t="str">
        <f ca="1">IF(J1185&gt;=11,(MID(P1186,1,1)&amp;MID(P1186,2,4)+1),CELL("address",AH1186))</f>
        <v>$AH$1186</v>
      </c>
      <c r="R1186" s="92" t="str">
        <f ca="1">IF(J1185&gt;=12,(MID(Q1186,1,1)&amp;MID(Q1186,2,4)+1),CELL("address",AI1186))</f>
        <v>$AI$1186</v>
      </c>
    </row>
    <row r="1187" spans="1:15" ht="19.5" customHeight="1">
      <c r="A1187" s="340"/>
      <c r="B1187" s="340"/>
      <c r="C1187" s="330"/>
      <c r="D1187" s="32" t="s">
        <v>31</v>
      </c>
      <c r="E1187" s="145">
        <v>0.336</v>
      </c>
      <c r="F1187" s="1">
        <v>0.318</v>
      </c>
      <c r="G1187" s="87" t="str">
        <f>CONCATENATE(D1187," - ",E1187,", ")</f>
        <v>Misc. Alumn. Scrap - 0.336, </v>
      </c>
      <c r="H1187" s="1"/>
      <c r="I1187" s="92"/>
      <c r="J1187" s="92"/>
      <c r="K1187" s="92"/>
      <c r="L1187" s="92"/>
      <c r="M1187" s="92"/>
      <c r="N1187" s="92"/>
      <c r="O1187" s="92"/>
    </row>
    <row r="1188" spans="1:8" ht="15" customHeight="1">
      <c r="A1188" s="331"/>
      <c r="B1188" s="332"/>
      <c r="C1188" s="308"/>
      <c r="D1188" s="42"/>
      <c r="E1188" s="111"/>
      <c r="H1188" s="1"/>
    </row>
    <row r="1189" spans="1:8" ht="15" customHeight="1">
      <c r="A1189" s="337"/>
      <c r="B1189" s="338"/>
      <c r="C1189" s="63"/>
      <c r="D1189" s="63"/>
      <c r="E1189" s="110">
        <f>SUM(E1191:E1194)</f>
        <v>3.033</v>
      </c>
      <c r="H1189" s="1"/>
    </row>
    <row r="1190" spans="1:18" ht="15" customHeight="1">
      <c r="A1190" s="331" t="s">
        <v>5</v>
      </c>
      <c r="B1190" s="332"/>
      <c r="C1190" s="61" t="s">
        <v>17</v>
      </c>
      <c r="D1190" s="62" t="s">
        <v>18</v>
      </c>
      <c r="E1190" s="65" t="s">
        <v>7</v>
      </c>
      <c r="F1190" s="92"/>
      <c r="G1190" s="156" t="str">
        <f>CONCATENATE("Misc. Healthy parts/ Non Ferrous  Scrap, Lying at ",C1191,". Quantity in MT - ")</f>
        <v>Misc. Healthy parts/ Non Ferrous  Scrap, Lying at TRY Malerkotla. Quantity in MT - </v>
      </c>
      <c r="H1190" s="339" t="str">
        <f ca="1">CONCATENATE(G1190,G1191,(INDIRECT(I1191)),(INDIRECT(J1191)),(INDIRECT(K1191)),(INDIRECT(L1191)),(INDIRECT(M1191)),(INDIRECT(N1191)),(INDIRECT(O1191)),(INDIRECT(P1191)),(INDIRECT(Q1191)),(INDIRECT(R1191)),".")</f>
        <v>Misc. Healthy parts/ Non Ferrous  Scrap, Lying at TRY Malerkotla. Quantity in MT - Brass scrap - 2.37, Misc. Aluminium scrap - 0.195, Burnt Aluminium scrap - 0.313, Burnt Cu scrap - 0.155, .</v>
      </c>
      <c r="I1190" s="92" t="str">
        <f aca="true" ca="1" t="array" ref="I1190">CELL("address",INDEX(G1190:G1206,MATCH(TRUE,ISBLANK(G1190:G1206),0)))</f>
        <v>$G$1195</v>
      </c>
      <c r="J1190" s="92">
        <f aca="true" t="array" ref="J1190">MATCH(TRUE,ISBLANK(G1190:G1206),0)</f>
        <v>6</v>
      </c>
      <c r="K1190" s="92">
        <f>J1190-3</f>
        <v>3</v>
      </c>
      <c r="L1190" s="92"/>
      <c r="M1190" s="92"/>
      <c r="N1190" s="92"/>
      <c r="O1190" s="92"/>
      <c r="P1190" s="92"/>
      <c r="Q1190" s="92"/>
      <c r="R1190" s="92"/>
    </row>
    <row r="1191" spans="1:18" ht="15" customHeight="1">
      <c r="A1191" s="340" t="s">
        <v>47</v>
      </c>
      <c r="B1191" s="340"/>
      <c r="C1191" s="330" t="s">
        <v>28</v>
      </c>
      <c r="D1191" s="38" t="s">
        <v>23</v>
      </c>
      <c r="E1191" s="66">
        <v>2.37</v>
      </c>
      <c r="F1191" s="92"/>
      <c r="G1191" s="95" t="str">
        <f>CONCATENATE(D1191," - ",E1191,", ")</f>
        <v>Brass scrap - 2.37, </v>
      </c>
      <c r="H1191" s="339"/>
      <c r="I1191" s="92" t="str">
        <f ca="1">IF(J1190&gt;=3,(MID(I1190,2,1)&amp;MID(I1190,4,4)-K1190),CELL("address",Z1191))</f>
        <v>G1192</v>
      </c>
      <c r="J1191" s="92" t="str">
        <f ca="1">IF(J1190&gt;=4,(MID(I1191,1,1)&amp;MID(I1191,2,4)+1),CELL("address",AA1191))</f>
        <v>G1193</v>
      </c>
      <c r="K1191" s="92" t="str">
        <f ca="1">IF(J1190&gt;=5,(MID(J1191,1,1)&amp;MID(J1191,2,4)+1),CELL("address",AB1191))</f>
        <v>G1194</v>
      </c>
      <c r="L1191" s="92" t="str">
        <f ca="1">IF(J1190&gt;=6,(MID(K1191,1,1)&amp;MID(K1191,2,4)+1),CELL("address",AC1191))</f>
        <v>G1195</v>
      </c>
      <c r="M1191" s="92" t="str">
        <f ca="1">IF(J1190&gt;=7,(MID(L1191,1,1)&amp;MID(L1191,2,4)+1),CELL("address",AD1191))</f>
        <v>$AD$1191</v>
      </c>
      <c r="N1191" s="92" t="str">
        <f ca="1">IF(J1190&gt;=8,(MID(M1191,1,1)&amp;MID(M1191,2,4)+1),CELL("address",AE1191))</f>
        <v>$AE$1191</v>
      </c>
      <c r="O1191" s="92" t="str">
        <f ca="1">IF(J1190&gt;=9,(MID(N1191,1,1)&amp;MID(N1191,2,4)+1),CELL("address",AF1191))</f>
        <v>$AF$1191</v>
      </c>
      <c r="P1191" s="92" t="str">
        <f ca="1">IF(J1190&gt;=10,(MID(O1191,1,1)&amp;MID(O1191,2,4)+1),CELL("address",AG1191))</f>
        <v>$AG$1191</v>
      </c>
      <c r="Q1191" s="92" t="str">
        <f ca="1">IF(J1190&gt;=11,(MID(P1191,1,1)&amp;MID(P1191,2,4)+1),CELL("address",AH1191))</f>
        <v>$AH$1191</v>
      </c>
      <c r="R1191" s="92" t="str">
        <f ca="1">IF(J1190&gt;=12,(MID(Q1191,1,1)&amp;MID(Q1191,2,4)+1),CELL("address",AI1191))</f>
        <v>$AI$1191</v>
      </c>
    </row>
    <row r="1192" spans="1:15" ht="15" customHeight="1">
      <c r="A1192" s="340"/>
      <c r="B1192" s="340"/>
      <c r="C1192" s="330"/>
      <c r="D1192" s="38" t="s">
        <v>24</v>
      </c>
      <c r="E1192" s="66">
        <v>0.195</v>
      </c>
      <c r="G1192" s="95" t="str">
        <f>CONCATENATE(D1192," - ",E1192,", ")</f>
        <v>Misc. Aluminium scrap - 0.195, </v>
      </c>
      <c r="H1192" s="92"/>
      <c r="I1192" s="92"/>
      <c r="J1192" s="92"/>
      <c r="K1192" s="92"/>
      <c r="L1192" s="92"/>
      <c r="M1192" s="92"/>
      <c r="N1192" s="92"/>
      <c r="O1192" s="92"/>
    </row>
    <row r="1193" spans="1:8" ht="15" customHeight="1">
      <c r="A1193" s="340"/>
      <c r="B1193" s="340"/>
      <c r="C1193" s="330"/>
      <c r="D1193" s="38" t="s">
        <v>41</v>
      </c>
      <c r="E1193" s="66">
        <v>0.313</v>
      </c>
      <c r="G1193" s="95" t="str">
        <f>CONCATENATE(D1193," - ",E1193,", ")</f>
        <v>Burnt Aluminium scrap - 0.313, </v>
      </c>
      <c r="H1193" s="1"/>
    </row>
    <row r="1194" spans="1:8" ht="15" customHeight="1">
      <c r="A1194" s="340"/>
      <c r="B1194" s="340"/>
      <c r="C1194" s="330"/>
      <c r="D1194" s="38" t="s">
        <v>37</v>
      </c>
      <c r="E1194" s="65">
        <v>0.155</v>
      </c>
      <c r="G1194" s="95" t="str">
        <f>CONCATENATE(D1194," - ",E1194,", ")</f>
        <v>Burnt Cu scrap - 0.155, </v>
      </c>
      <c r="H1194" s="1"/>
    </row>
    <row r="1195" spans="1:8" ht="15" customHeight="1">
      <c r="A1195" s="37"/>
      <c r="B1195" s="40"/>
      <c r="C1195" s="308"/>
      <c r="D1195" s="38"/>
      <c r="E1195" s="65"/>
      <c r="H1195" s="1"/>
    </row>
    <row r="1196" spans="1:8" ht="15" customHeight="1">
      <c r="A1196" s="337"/>
      <c r="B1196" s="338"/>
      <c r="C1196" s="63"/>
      <c r="D1196" s="63"/>
      <c r="E1196" s="110">
        <f>SUM(E1198:E1201)</f>
        <v>0.431</v>
      </c>
      <c r="H1196" s="1"/>
    </row>
    <row r="1197" spans="1:18" ht="15" customHeight="1">
      <c r="A1197" s="340" t="s">
        <v>5</v>
      </c>
      <c r="B1197" s="340"/>
      <c r="C1197" s="61" t="s">
        <v>17</v>
      </c>
      <c r="D1197" s="62" t="s">
        <v>18</v>
      </c>
      <c r="E1197" s="65" t="s">
        <v>7</v>
      </c>
      <c r="F1197" s="92"/>
      <c r="G1197" s="156" t="str">
        <f>CONCATENATE("Misc. Healthy parts/ Non Ferrous  Scrap, Lying at ",C1198,". Quantity in MT - ")</f>
        <v>Misc. Healthy parts/ Non Ferrous  Scrap, Lying at CS Mohali. Quantity in MT - </v>
      </c>
      <c r="H1197" s="339" t="str">
        <f ca="1">CONCATENATE(G1197,G1198,(INDIRECT(I1198)),(INDIRECT(J1198)),(INDIRECT(K1198)),(INDIRECT(L1198)),(INDIRECT(M1198)),(INDIRECT(N1198)),(INDIRECT(O1198)),(INDIRECT(P1198)),(INDIRECT(Q1198)),(INDIRECT(R1198)),".")</f>
        <v>Misc. Healthy parts/ Non Ferrous  Scrap, Lying at CS Mohali. Quantity in MT - Misc. Copper scrap - 0.318, Burnt Cu scrap - 0.049, All Alumn. Conductor Scrap - 0.054, Brass scrap - 0.01, .</v>
      </c>
      <c r="I1197" s="92" t="str">
        <f aca="true" ca="1" t="array" ref="I1197">CELL("address",INDEX(G1197:G1210,MATCH(TRUE,ISBLANK(G1197:G1210),0)))</f>
        <v>$G$1202</v>
      </c>
      <c r="J1197" s="92">
        <f aca="true" t="array" ref="J1197">MATCH(TRUE,ISBLANK(G1197:G1210),0)</f>
        <v>6</v>
      </c>
      <c r="K1197" s="92">
        <f>J1197-3</f>
        <v>3</v>
      </c>
      <c r="L1197" s="92"/>
      <c r="M1197" s="92"/>
      <c r="N1197" s="92"/>
      <c r="O1197" s="92"/>
      <c r="P1197" s="92"/>
      <c r="Q1197" s="92"/>
      <c r="R1197" s="92"/>
    </row>
    <row r="1198" spans="1:18" ht="15" customHeight="1">
      <c r="A1198" s="340" t="s">
        <v>39</v>
      </c>
      <c r="B1198" s="340"/>
      <c r="C1198" s="330" t="s">
        <v>58</v>
      </c>
      <c r="D1198" s="319" t="s">
        <v>45</v>
      </c>
      <c r="E1198" s="324">
        <v>0.318</v>
      </c>
      <c r="F1198" s="92">
        <v>0.313</v>
      </c>
      <c r="G1198" s="95" t="str">
        <f>CONCATENATE(D1198," - ",E1198,", ")</f>
        <v>Misc. Copper scrap - 0.318, </v>
      </c>
      <c r="H1198" s="339"/>
      <c r="I1198" s="92" t="str">
        <f ca="1">IF(J1197&gt;=3,(MID(I1197,2,1)&amp;MID(I1197,4,4)-K1197),CELL("address",Z1198))</f>
        <v>G1199</v>
      </c>
      <c r="J1198" s="92" t="str">
        <f ca="1">IF(J1197&gt;=4,(MID(I1198,1,1)&amp;MID(I1198,2,4)+1),CELL("address",AA1198))</f>
        <v>G1200</v>
      </c>
      <c r="K1198" s="92" t="str">
        <f ca="1">IF(J1197&gt;=5,(MID(J1198,1,1)&amp;MID(J1198,2,4)+1),CELL("address",AB1198))</f>
        <v>G1201</v>
      </c>
      <c r="L1198" s="92" t="str">
        <f ca="1">IF(J1197&gt;=6,(MID(K1198,1,1)&amp;MID(K1198,2,4)+1),CELL("address",AC1198))</f>
        <v>G1202</v>
      </c>
      <c r="M1198" s="92" t="str">
        <f ca="1">IF(J1197&gt;=7,(MID(L1198,1,1)&amp;MID(L1198,2,4)+1),CELL("address",AD1198))</f>
        <v>$AD$1198</v>
      </c>
      <c r="N1198" s="92" t="str">
        <f ca="1">IF(J1197&gt;=8,(MID(M1198,1,1)&amp;MID(M1198,2,4)+1),CELL("address",AE1198))</f>
        <v>$AE$1198</v>
      </c>
      <c r="O1198" s="92" t="str">
        <f ca="1">IF(J1197&gt;=9,(MID(N1198,1,1)&amp;MID(N1198,2,4)+1),CELL("address",AF1198))</f>
        <v>$AF$1198</v>
      </c>
      <c r="P1198" s="92" t="str">
        <f ca="1">IF(J1197&gt;=10,(MID(O1198,1,1)&amp;MID(O1198,2,4)+1),CELL("address",AG1198))</f>
        <v>$AG$1198</v>
      </c>
      <c r="Q1198" s="92" t="str">
        <f ca="1">IF(J1197&gt;=11,(MID(P1198,1,1)&amp;MID(P1198,2,4)+1),CELL("address",AH1198))</f>
        <v>$AH$1198</v>
      </c>
      <c r="R1198" s="92" t="str">
        <f ca="1">IF(J1197&gt;=12,(MID(Q1198,1,1)&amp;MID(Q1198,2,4)+1),CELL("address",AI1198))</f>
        <v>$AI$1198</v>
      </c>
    </row>
    <row r="1199" spans="1:15" ht="15" customHeight="1">
      <c r="A1199" s="340"/>
      <c r="B1199" s="340"/>
      <c r="C1199" s="330"/>
      <c r="D1199" s="320" t="s">
        <v>37</v>
      </c>
      <c r="E1199" s="324">
        <v>0.049</v>
      </c>
      <c r="F1199" s="1">
        <v>0.041</v>
      </c>
      <c r="G1199" s="95" t="str">
        <f>CONCATENATE(D1199," - ",E1199,", ")</f>
        <v>Burnt Cu scrap - 0.049, </v>
      </c>
      <c r="H1199" s="92"/>
      <c r="I1199" s="92"/>
      <c r="J1199" s="92"/>
      <c r="K1199" s="92"/>
      <c r="L1199" s="92"/>
      <c r="M1199" s="92"/>
      <c r="N1199" s="92"/>
      <c r="O1199" s="92"/>
    </row>
    <row r="1200" spans="1:8" ht="15" customHeight="1">
      <c r="A1200" s="340"/>
      <c r="B1200" s="340"/>
      <c r="C1200" s="330"/>
      <c r="D1200" s="42" t="s">
        <v>32</v>
      </c>
      <c r="E1200" s="66">
        <v>0.054</v>
      </c>
      <c r="G1200" s="95" t="str">
        <f>CONCATENATE(D1200," - ",E1200,", ")</f>
        <v>All Alumn. Conductor Scrap - 0.054, </v>
      </c>
      <c r="H1200" s="1"/>
    </row>
    <row r="1201" spans="1:8" ht="15" customHeight="1">
      <c r="A1201" s="340"/>
      <c r="B1201" s="340"/>
      <c r="C1201" s="330"/>
      <c r="D1201" s="38" t="s">
        <v>23</v>
      </c>
      <c r="E1201" s="66">
        <v>0.01</v>
      </c>
      <c r="F1201" s="92"/>
      <c r="G1201" s="95" t="str">
        <f>CONCATENATE(D1201," - ",E1201,", ")</f>
        <v>Brass scrap - 0.01, </v>
      </c>
      <c r="H1201" s="1"/>
    </row>
    <row r="1202" spans="1:15" ht="15" customHeight="1">
      <c r="A1202" s="37"/>
      <c r="B1202" s="40"/>
      <c r="C1202" s="308"/>
      <c r="D1202" s="38"/>
      <c r="E1202" s="66"/>
      <c r="F1202" s="173"/>
      <c r="G1202" s="92"/>
      <c r="H1202" s="92"/>
      <c r="I1202" s="92"/>
      <c r="J1202" s="92"/>
      <c r="K1202" s="92"/>
      <c r="L1202" s="92"/>
      <c r="M1202" s="92"/>
      <c r="N1202" s="92"/>
      <c r="O1202" s="92"/>
    </row>
    <row r="1203" spans="1:15" ht="15" customHeight="1">
      <c r="A1203" s="331"/>
      <c r="B1203" s="332"/>
      <c r="C1203" s="308"/>
      <c r="D1203" s="38"/>
      <c r="E1203" s="110">
        <f>E1205</f>
        <v>0.092</v>
      </c>
      <c r="F1203" s="112"/>
      <c r="G1203" s="92"/>
      <c r="H1203" s="92"/>
      <c r="I1203" s="92"/>
      <c r="J1203" s="92"/>
      <c r="K1203" s="92"/>
      <c r="L1203" s="92"/>
      <c r="M1203" s="92"/>
      <c r="N1203" s="92"/>
      <c r="O1203" s="92"/>
    </row>
    <row r="1204" spans="1:18" ht="15" customHeight="1">
      <c r="A1204" s="340" t="s">
        <v>5</v>
      </c>
      <c r="B1204" s="340"/>
      <c r="C1204" s="61" t="s">
        <v>17</v>
      </c>
      <c r="D1204" s="62" t="s">
        <v>18</v>
      </c>
      <c r="E1204" s="65" t="s">
        <v>7</v>
      </c>
      <c r="G1204" s="156" t="str">
        <f>CONCATENATE("Misc. Healthy parts/ Non Ferrous  Scrap, Lying at ",C1205,". Quantity in MT - ")</f>
        <v>Misc. Healthy parts/ Non Ferrous  Scrap, Lying at OL store Patran. Quantity in MT - </v>
      </c>
      <c r="H1204" s="339" t="str">
        <f ca="1">CONCATENATE(G1204,G1205,(INDIRECT(I1205)),(INDIRECT(J1205)),(INDIRECT(K1205)),(INDIRECT(L1205)),(INDIRECT(M1205)),(INDIRECT(N1205)),(INDIRECT(O1205)),(INDIRECT(P1205)),(INDIRECT(Q1205)),(INDIRECT(R1205)),".")</f>
        <v>Misc. Healthy parts/ Non Ferrous  Scrap, Lying at OL store Patran. Quantity in MT - Misc. Copper scrap - 0.092, .</v>
      </c>
      <c r="I1204" s="92" t="str">
        <f aca="true" ca="1" t="array" ref="I1204">CELL("address",INDEX(G1204:G1217,MATCH(TRUE,ISBLANK(G1204:G1217),0)))</f>
        <v>$G$1206</v>
      </c>
      <c r="J1204" s="92">
        <f aca="true" t="array" ref="J1204">MATCH(TRUE,ISBLANK(G1204:G1217),0)</f>
        <v>3</v>
      </c>
      <c r="K1204" s="92">
        <f>J1204-3</f>
        <v>0</v>
      </c>
      <c r="L1204" s="92"/>
      <c r="M1204" s="92"/>
      <c r="N1204" s="92"/>
      <c r="O1204" s="92"/>
      <c r="P1204" s="92"/>
      <c r="Q1204" s="92"/>
      <c r="R1204" s="92"/>
    </row>
    <row r="1205" spans="1:18" ht="15" customHeight="1">
      <c r="A1205" s="340" t="s">
        <v>40</v>
      </c>
      <c r="B1205" s="340"/>
      <c r="C1205" s="308" t="s">
        <v>97</v>
      </c>
      <c r="D1205" s="38" t="s">
        <v>45</v>
      </c>
      <c r="E1205" s="66">
        <v>0.092</v>
      </c>
      <c r="G1205" s="95" t="str">
        <f>CONCATENATE(D1205," - ",E1205,", ")</f>
        <v>Misc. Copper scrap - 0.092, </v>
      </c>
      <c r="H1205" s="339"/>
      <c r="I1205" s="92" t="str">
        <f ca="1">IF(J1204&gt;=3,(MID(I1204,2,1)&amp;MID(I1204,4,4)-K1204),CELL("address",Z1205))</f>
        <v>G1206</v>
      </c>
      <c r="J1205" s="92" t="str">
        <f ca="1">IF(J1204&gt;=4,(MID(I1205,1,1)&amp;MID(I1205,2,4)+1),CELL("address",AA1205))</f>
        <v>$AA$1205</v>
      </c>
      <c r="K1205" s="92" t="str">
        <f ca="1">IF(J1204&gt;=5,(MID(J1205,1,1)&amp;MID(J1205,2,4)+1),CELL("address",AB1205))</f>
        <v>$AB$1205</v>
      </c>
      <c r="L1205" s="92" t="str">
        <f ca="1">IF(J1204&gt;=6,(MID(K1205,1,1)&amp;MID(K1205,2,4)+1),CELL("address",AC1205))</f>
        <v>$AC$1205</v>
      </c>
      <c r="M1205" s="92" t="str">
        <f ca="1">IF(J1204&gt;=7,(MID(L1205,1,1)&amp;MID(L1205,2,4)+1),CELL("address",AD1205))</f>
        <v>$AD$1205</v>
      </c>
      <c r="N1205" s="92" t="str">
        <f ca="1">IF(J1204&gt;=8,(MID(M1205,1,1)&amp;MID(M1205,2,4)+1),CELL("address",AE1205))</f>
        <v>$AE$1205</v>
      </c>
      <c r="O1205" s="92" t="str">
        <f ca="1">IF(J1204&gt;=9,(MID(N1205,1,1)&amp;MID(N1205,2,4)+1),CELL("address",AF1205))</f>
        <v>$AF$1205</v>
      </c>
      <c r="P1205" s="92" t="str">
        <f ca="1">IF(J1204&gt;=10,(MID(O1205,1,1)&amp;MID(O1205,2,4)+1),CELL("address",AG1205))</f>
        <v>$AG$1205</v>
      </c>
      <c r="Q1205" s="92" t="str">
        <f ca="1">IF(J1204&gt;=11,(MID(P1205,1,1)&amp;MID(P1205,2,4)+1),CELL("address",AH1205))</f>
        <v>$AH$1205</v>
      </c>
      <c r="R1205" s="92" t="str">
        <f ca="1">IF(J1204&gt;=12,(MID(Q1205,1,1)&amp;MID(Q1205,2,4)+1),CELL("address",AI1205))</f>
        <v>$AI$1205</v>
      </c>
    </row>
    <row r="1206" spans="1:15" ht="15" customHeight="1">
      <c r="A1206" s="47"/>
      <c r="B1206" s="56"/>
      <c r="C1206" s="313"/>
      <c r="D1206" s="38"/>
      <c r="E1206" s="43"/>
      <c r="F1206" s="112"/>
      <c r="H1206" s="1"/>
      <c r="I1206" s="92"/>
      <c r="J1206" s="92"/>
      <c r="K1206" s="92"/>
      <c r="L1206" s="92"/>
      <c r="M1206" s="92"/>
      <c r="N1206" s="92"/>
      <c r="O1206" s="92"/>
    </row>
    <row r="1207" spans="1:8" ht="15" customHeight="1">
      <c r="A1207" s="337"/>
      <c r="B1207" s="338"/>
      <c r="C1207" s="63"/>
      <c r="D1207" s="63"/>
      <c r="E1207" s="64">
        <f>SUM(E1209:E1216)</f>
        <v>4.923</v>
      </c>
      <c r="F1207" s="112"/>
      <c r="H1207" s="1"/>
    </row>
    <row r="1208" spans="1:18" ht="15" customHeight="1">
      <c r="A1208" s="341" t="s">
        <v>5</v>
      </c>
      <c r="B1208" s="342"/>
      <c r="C1208" s="61" t="s">
        <v>17</v>
      </c>
      <c r="D1208" s="62" t="s">
        <v>18</v>
      </c>
      <c r="E1208" s="65" t="s">
        <v>7</v>
      </c>
      <c r="G1208" s="156" t="str">
        <f>CONCATENATE("Misc. Healthy parts/ Non Ferrous  Scrap, Lying at ",C1209,". Quantity in MT - ")</f>
        <v>Misc. Healthy parts/ Non Ferrous  Scrap, Lying at CS Kotkapura. Quantity in MT - </v>
      </c>
      <c r="H1208" s="339" t="str">
        <f ca="1">CONCATENATE(G1208,G1209,(INDIRECT(I1209)),(INDIRECT(J1209)),(INDIRECT(K1209)),(INDIRECT(L1209)),(INDIRECT(M1209)),(INDIRECT(N1209)),(INDIRECT(O1209)),(INDIRECT(P1209)),(INDIRECT(Q1209)),(INDIRECT(R1209)),".")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1208" s="92" t="str">
        <f aca="true" ca="1" t="array" ref="I1208">CELL("address",INDEX(G1208:G1229,MATCH(TRUE,ISBLANK(G1208:G1229),0)))</f>
        <v>$G$1217</v>
      </c>
      <c r="J1208" s="92">
        <f aca="true" t="array" ref="J1208">MATCH(TRUE,ISBLANK(G1208:G1229),0)</f>
        <v>10</v>
      </c>
      <c r="K1208" s="92">
        <f>J1208-3</f>
        <v>7</v>
      </c>
      <c r="L1208" s="92"/>
      <c r="M1208" s="92"/>
      <c r="N1208" s="92"/>
      <c r="O1208" s="92"/>
      <c r="P1208" s="92"/>
      <c r="Q1208" s="92"/>
      <c r="R1208" s="92"/>
    </row>
    <row r="1209" spans="1:18" ht="15" customHeight="1">
      <c r="A1209" s="340" t="s">
        <v>76</v>
      </c>
      <c r="B1209" s="340"/>
      <c r="C1209" s="330" t="s">
        <v>43</v>
      </c>
      <c r="D1209" s="38" t="s">
        <v>23</v>
      </c>
      <c r="E1209" s="66">
        <v>4.046</v>
      </c>
      <c r="G1209" s="95" t="str">
        <f aca="true" t="shared" si="6" ref="G1209:G1216">CONCATENATE(D1209," - ",E1209,", ")</f>
        <v>Brass scrap - 4.046, </v>
      </c>
      <c r="H1209" s="339"/>
      <c r="I1209" s="92" t="str">
        <f ca="1">IF(J1208&gt;=3,(MID(I1208,2,1)&amp;MID(I1208,4,4)-K1208),CELL("address",Z1209))</f>
        <v>G1210</v>
      </c>
      <c r="J1209" s="92" t="str">
        <f ca="1">IF(J1208&gt;=4,(MID(I1209,1,1)&amp;MID(I1209,2,4)+1),CELL("address",AA1209))</f>
        <v>G1211</v>
      </c>
      <c r="K1209" s="92" t="str">
        <f ca="1">IF(J1208&gt;=5,(MID(J1209,1,1)&amp;MID(J1209,2,4)+1),CELL("address",AB1209))</f>
        <v>G1212</v>
      </c>
      <c r="L1209" s="92" t="str">
        <f ca="1">IF(J1208&gt;=6,(MID(K1209,1,1)&amp;MID(K1209,2,4)+1),CELL("address",AC1209))</f>
        <v>G1213</v>
      </c>
      <c r="M1209" s="92" t="str">
        <f ca="1">IF(J1208&gt;=7,(MID(L1209,1,1)&amp;MID(L1209,2,4)+1),CELL("address",AD1209))</f>
        <v>G1214</v>
      </c>
      <c r="N1209" s="92" t="str">
        <f ca="1">IF(J1208&gt;=8,(MID(M1209,1,1)&amp;MID(M1209,2,4)+1),CELL("address",AE1209))</f>
        <v>G1215</v>
      </c>
      <c r="O1209" s="92" t="str">
        <f ca="1">IF(J1208&gt;=9,(MID(N1209,1,1)&amp;MID(N1209,2,4)+1),CELL("address",AF1209))</f>
        <v>G1216</v>
      </c>
      <c r="P1209" s="92" t="str">
        <f ca="1">IF(J1208&gt;=10,(MID(O1209,1,1)&amp;MID(O1209,2,4)+1),CELL("address",AG1209))</f>
        <v>G1217</v>
      </c>
      <c r="Q1209" s="92" t="str">
        <f ca="1">IF(J1208&gt;=11,(MID(P1209,1,1)&amp;MID(P1209,2,4)+1),CELL("address",AH1209))</f>
        <v>$AH$1209</v>
      </c>
      <c r="R1209" s="92" t="str">
        <f ca="1">IF(J1208&gt;=12,(MID(Q1209,1,1)&amp;MID(Q1209,2,4)+1),CELL("address",AI1209))</f>
        <v>$AI$1209</v>
      </c>
    </row>
    <row r="1210" spans="1:15" ht="15" customHeight="1">
      <c r="A1210" s="340"/>
      <c r="B1210" s="340"/>
      <c r="C1210" s="330"/>
      <c r="D1210" s="38" t="s">
        <v>45</v>
      </c>
      <c r="E1210" s="66">
        <v>0.066</v>
      </c>
      <c r="G1210" s="95" t="str">
        <f t="shared" si="6"/>
        <v>Misc. Copper scrap - 0.066, </v>
      </c>
      <c r="H1210" s="1"/>
      <c r="I1210" s="92"/>
      <c r="J1210" s="92"/>
      <c r="K1210" s="92"/>
      <c r="L1210" s="92"/>
      <c r="M1210" s="92"/>
      <c r="N1210" s="92"/>
      <c r="O1210" s="92"/>
    </row>
    <row r="1211" spans="1:8" ht="15" customHeight="1">
      <c r="A1211" s="340"/>
      <c r="B1211" s="340"/>
      <c r="C1211" s="330"/>
      <c r="D1211" s="37" t="s">
        <v>37</v>
      </c>
      <c r="E1211" s="66">
        <v>0.325</v>
      </c>
      <c r="G1211" s="95" t="str">
        <f t="shared" si="6"/>
        <v>Burnt Cu scrap - 0.325, </v>
      </c>
      <c r="H1211" s="1"/>
    </row>
    <row r="1212" spans="1:8" ht="15" customHeight="1">
      <c r="A1212" s="340"/>
      <c r="B1212" s="340"/>
      <c r="C1212" s="330"/>
      <c r="D1212" s="38" t="s">
        <v>24</v>
      </c>
      <c r="E1212" s="66">
        <v>0.205</v>
      </c>
      <c r="F1212" s="92"/>
      <c r="G1212" s="95" t="str">
        <f t="shared" si="6"/>
        <v>Misc. Aluminium scrap - 0.205, </v>
      </c>
      <c r="H1212" s="1"/>
    </row>
    <row r="1213" spans="1:15" ht="15" customHeight="1">
      <c r="A1213" s="340"/>
      <c r="B1213" s="340"/>
      <c r="C1213" s="330"/>
      <c r="D1213" s="37" t="s">
        <v>41</v>
      </c>
      <c r="E1213" s="66">
        <v>0.055</v>
      </c>
      <c r="F1213" s="92"/>
      <c r="G1213" s="95" t="str">
        <f t="shared" si="6"/>
        <v>Burnt Aluminium scrap - 0.055, </v>
      </c>
      <c r="H1213" s="92"/>
      <c r="I1213" s="92"/>
      <c r="J1213" s="92"/>
      <c r="K1213" s="92"/>
      <c r="L1213" s="92"/>
      <c r="M1213" s="92"/>
      <c r="N1213" s="92"/>
      <c r="O1213" s="92"/>
    </row>
    <row r="1214" spans="1:15" ht="15" customHeight="1">
      <c r="A1214" s="340"/>
      <c r="B1214" s="340"/>
      <c r="C1214" s="330"/>
      <c r="D1214" s="37" t="s">
        <v>318</v>
      </c>
      <c r="E1214" s="66">
        <v>0.09</v>
      </c>
      <c r="G1214" s="95" t="str">
        <f t="shared" si="6"/>
        <v>All Alum scrap - 0.09, </v>
      </c>
      <c r="H1214" s="92"/>
      <c r="I1214" s="92"/>
      <c r="J1214" s="92"/>
      <c r="K1214" s="92"/>
      <c r="L1214" s="92"/>
      <c r="M1214" s="92"/>
      <c r="N1214" s="92"/>
      <c r="O1214" s="92"/>
    </row>
    <row r="1215" spans="1:8" ht="15" customHeight="1">
      <c r="A1215" s="340"/>
      <c r="B1215" s="340"/>
      <c r="C1215" s="330"/>
      <c r="D1215" s="37" t="s">
        <v>319</v>
      </c>
      <c r="E1215" s="66">
        <v>0.096</v>
      </c>
      <c r="G1215" s="95" t="str">
        <f t="shared" si="6"/>
        <v>Alu scrap of damaged T/F accessories - 0.096, </v>
      </c>
      <c r="H1215" s="1"/>
    </row>
    <row r="1216" spans="1:8" ht="15" customHeight="1">
      <c r="A1216" s="340"/>
      <c r="B1216" s="340"/>
      <c r="C1216" s="330"/>
      <c r="D1216" s="37" t="s">
        <v>320</v>
      </c>
      <c r="E1216" s="66">
        <v>0.04</v>
      </c>
      <c r="G1216" s="95" t="str">
        <f t="shared" si="6"/>
        <v>Copper scrap - 0.04, </v>
      </c>
      <c r="H1216" s="1"/>
    </row>
    <row r="1217" spans="1:8" ht="15" customHeight="1">
      <c r="A1217" s="47"/>
      <c r="B1217" s="56"/>
      <c r="C1217" s="313"/>
      <c r="D1217" s="37"/>
      <c r="E1217" s="66"/>
      <c r="F1217" s="92"/>
      <c r="H1217" s="1"/>
    </row>
    <row r="1218" spans="1:15" ht="15" customHeight="1">
      <c r="A1218" s="47"/>
      <c r="B1218" s="56"/>
      <c r="C1218" s="313"/>
      <c r="D1218" s="42"/>
      <c r="E1218" s="64">
        <f>SUM(E1220:E1221)</f>
        <v>0.655</v>
      </c>
      <c r="F1218" s="92"/>
      <c r="G1218" s="92"/>
      <c r="H1218" s="92"/>
      <c r="I1218" s="92"/>
      <c r="J1218" s="92"/>
      <c r="K1218" s="92"/>
      <c r="L1218" s="92"/>
      <c r="M1218" s="92"/>
      <c r="N1218" s="92"/>
      <c r="O1218" s="92"/>
    </row>
    <row r="1219" spans="1:18" ht="15" customHeight="1">
      <c r="A1219" s="340" t="s">
        <v>5</v>
      </c>
      <c r="B1219" s="340"/>
      <c r="C1219" s="61" t="s">
        <v>17</v>
      </c>
      <c r="D1219" s="62" t="s">
        <v>18</v>
      </c>
      <c r="E1219" s="61" t="s">
        <v>7</v>
      </c>
      <c r="G1219" s="156" t="str">
        <f>CONCATENATE("Misc. Healthy parts/ Non Ferrous  Scrap, Lying at ",C1220,". Quantity in MT - ")</f>
        <v>Misc. Healthy parts/ Non Ferrous  Scrap, Lying at OL store Malerkotla. Quantity in MT - </v>
      </c>
      <c r="H1219" s="339" t="str">
        <f ca="1">CONCATENATE(G1219,G1220,(INDIRECT(I1220)),(INDIRECT(J1220)),(INDIRECT(K1220)),(INDIRECT(L1220)),(INDIRECT(M1220)),(INDIRECT(N1220)),(INDIRECT(O1220)),(INDIRECT(P1220)),(INDIRECT(Q1220)),(INDIRECT(R1220)),".")</f>
        <v>Misc. Healthy parts/ Non Ferrous  Scrap, Lying at OL store Malerkotla. Quantity in MT - Misc. Alumn. Scrap - 0.028, Misc. copper scrap - 0.627, .</v>
      </c>
      <c r="I1219" s="92" t="str">
        <f aca="true" ca="1" t="array" ref="I1219">CELL("address",INDEX(G1219:G1240,MATCH(TRUE,ISBLANK(G1219:G1240),0)))</f>
        <v>$G$1222</v>
      </c>
      <c r="J1219" s="92">
        <f aca="true" t="array" ref="J1219">MATCH(TRUE,ISBLANK(G1219:G1240),0)</f>
        <v>4</v>
      </c>
      <c r="K1219" s="92">
        <f>J1219-3</f>
        <v>1</v>
      </c>
      <c r="L1219" s="92"/>
      <c r="M1219" s="92"/>
      <c r="N1219" s="92"/>
      <c r="O1219" s="92"/>
      <c r="P1219" s="92"/>
      <c r="Q1219" s="92"/>
      <c r="R1219" s="92"/>
    </row>
    <row r="1220" spans="1:18" ht="15" customHeight="1">
      <c r="A1220" s="341" t="s">
        <v>441</v>
      </c>
      <c r="B1220" s="342"/>
      <c r="C1220" s="352" t="s">
        <v>112</v>
      </c>
      <c r="D1220" s="57" t="s">
        <v>31</v>
      </c>
      <c r="E1220" s="44">
        <v>0.028</v>
      </c>
      <c r="G1220" s="95" t="str">
        <f>CONCATENATE(D1220," - ",E1220,", ")</f>
        <v>Misc. Alumn. Scrap - 0.028, </v>
      </c>
      <c r="H1220" s="339"/>
      <c r="I1220" s="92" t="str">
        <f ca="1">IF(J1219&gt;=3,(MID(I1219,2,1)&amp;MID(I1219,4,4)-K1219),CELL("address",Z1220))</f>
        <v>G1221</v>
      </c>
      <c r="J1220" s="92" t="str">
        <f ca="1">IF(J1219&gt;=4,(MID(I1220,1,1)&amp;MID(I1220,2,4)+1),CELL("address",AA1220))</f>
        <v>G1222</v>
      </c>
      <c r="K1220" s="92" t="str">
        <f ca="1">IF(J1219&gt;=5,(MID(J1220,1,1)&amp;MID(J1220,2,4)+1),CELL("address",AB1220))</f>
        <v>$AB$1220</v>
      </c>
      <c r="L1220" s="92" t="str">
        <f ca="1">IF(J1219&gt;=6,(MID(K1220,1,1)&amp;MID(K1220,2,4)+1),CELL("address",AC1220))</f>
        <v>$AC$1220</v>
      </c>
      <c r="M1220" s="92" t="str">
        <f ca="1">IF(J1219&gt;=7,(MID(L1220,1,1)&amp;MID(L1220,2,4)+1),CELL("address",AD1220))</f>
        <v>$AD$1220</v>
      </c>
      <c r="N1220" s="92" t="str">
        <f ca="1">IF(J1219&gt;=8,(MID(M1220,1,1)&amp;MID(M1220,2,4)+1),CELL("address",AE1220))</f>
        <v>$AE$1220</v>
      </c>
      <c r="O1220" s="92" t="str">
        <f ca="1">IF(J1219&gt;=9,(MID(N1220,1,1)&amp;MID(N1220,2,4)+1),CELL("address",AF1220))</f>
        <v>$AF$1220</v>
      </c>
      <c r="P1220" s="92" t="str">
        <f ca="1">IF(J1219&gt;=10,(MID(O1220,1,1)&amp;MID(O1220,2,4)+1),CELL("address",AG1220))</f>
        <v>$AG$1220</v>
      </c>
      <c r="Q1220" s="92" t="str">
        <f ca="1">IF(J1219&gt;=11,(MID(P1220,1,1)&amp;MID(P1220,2,4)+1),CELL("address",AH1220))</f>
        <v>$AH$1220</v>
      </c>
      <c r="R1220" s="92" t="str">
        <f ca="1">IF(J1219&gt;=12,(MID(Q1220,1,1)&amp;MID(Q1220,2,4)+1),CELL("address",AI1220))</f>
        <v>$AI$1220</v>
      </c>
    </row>
    <row r="1221" spans="1:15" ht="15" customHeight="1">
      <c r="A1221" s="372"/>
      <c r="B1221" s="373"/>
      <c r="C1221" s="354"/>
      <c r="D1221" s="277" t="s">
        <v>107</v>
      </c>
      <c r="E1221" s="278">
        <v>0.627</v>
      </c>
      <c r="F1221" s="1">
        <v>0.62</v>
      </c>
      <c r="G1221" s="95" t="str">
        <f>CONCATENATE(D1221," - ",E1221,", ")</f>
        <v>Misc. copper scrap - 0.627, </v>
      </c>
      <c r="H1221" s="1"/>
      <c r="I1221" s="92"/>
      <c r="J1221" s="92"/>
      <c r="K1221" s="92"/>
      <c r="L1221" s="92"/>
      <c r="M1221" s="92"/>
      <c r="N1221" s="92"/>
      <c r="O1221" s="92"/>
    </row>
    <row r="1222" spans="1:8" ht="15" customHeight="1">
      <c r="A1222" s="331"/>
      <c r="B1222" s="332"/>
      <c r="C1222" s="308"/>
      <c r="D1222" s="57"/>
      <c r="E1222" s="61"/>
      <c r="F1222" s="92"/>
      <c r="H1222" s="1"/>
    </row>
    <row r="1223" spans="1:15" ht="15" customHeight="1">
      <c r="A1223" s="337"/>
      <c r="B1223" s="338"/>
      <c r="C1223" s="63"/>
      <c r="D1223" s="63"/>
      <c r="E1223" s="64">
        <f>SUM(E1225:E1226)</f>
        <v>0.10800000000000001</v>
      </c>
      <c r="F1223" s="92"/>
      <c r="G1223" s="92"/>
      <c r="H1223" s="92"/>
      <c r="I1223" s="92"/>
      <c r="J1223" s="92"/>
      <c r="K1223" s="92"/>
      <c r="L1223" s="92"/>
      <c r="M1223" s="92"/>
      <c r="N1223" s="92"/>
      <c r="O1223" s="92"/>
    </row>
    <row r="1224" spans="1:18" ht="15" customHeight="1">
      <c r="A1224" s="340" t="s">
        <v>5</v>
      </c>
      <c r="B1224" s="340"/>
      <c r="C1224" s="61" t="s">
        <v>17</v>
      </c>
      <c r="D1224" s="62" t="s">
        <v>18</v>
      </c>
      <c r="E1224" s="61" t="s">
        <v>7</v>
      </c>
      <c r="G1224" s="156" t="str">
        <f>CONCATENATE("Misc. Healthy parts/ Non Ferrous  Scrap, Lying at ",C1225,". Quantity in MT - ")</f>
        <v>Misc. Healthy parts/ Non Ferrous  Scrap, Lying at TRY Malerkotla. Quantity in MT - </v>
      </c>
      <c r="H1224" s="339" t="str">
        <f ca="1">CONCATENATE(G1224,G1225,(INDIRECT(I1225)),(INDIRECT(J1225)),(INDIRECT(K1225)),(INDIRECT(L1225)),(INDIRECT(M1225)),(INDIRECT(N1225)),(INDIRECT(O1225)),(INDIRECT(P1225)),(INDIRECT(Q1225)),(INDIRECT(R1225)),".")</f>
        <v>Misc. Healthy parts/ Non Ferrous  Scrap, Lying at TRY Malerkotla. Quantity in MT - Brass scrap - 0.101, Misc. Alumn. Scrap - 0.007, .</v>
      </c>
      <c r="I1224" s="92" t="str">
        <f aca="true" ca="1" t="array" ref="I1224">CELL("address",INDEX(G1224:G1246,MATCH(TRUE,ISBLANK(G1224:G1246),0)))</f>
        <v>$G$1227</v>
      </c>
      <c r="J1224" s="92">
        <f aca="true" t="array" ref="J1224">MATCH(TRUE,ISBLANK(G1224:G1246),0)</f>
        <v>4</v>
      </c>
      <c r="K1224" s="92">
        <f>J1224-3</f>
        <v>1</v>
      </c>
      <c r="L1224" s="92"/>
      <c r="M1224" s="92"/>
      <c r="N1224" s="92"/>
      <c r="O1224" s="92"/>
      <c r="P1224" s="92"/>
      <c r="Q1224" s="92"/>
      <c r="R1224" s="92"/>
    </row>
    <row r="1225" spans="1:18" ht="15" customHeight="1">
      <c r="A1225" s="340" t="s">
        <v>44</v>
      </c>
      <c r="B1225" s="340"/>
      <c r="C1225" s="330" t="s">
        <v>28</v>
      </c>
      <c r="D1225" s="42" t="s">
        <v>23</v>
      </c>
      <c r="E1225" s="42">
        <v>0.101</v>
      </c>
      <c r="G1225" s="95" t="str">
        <f>CONCATENATE(D1225," - ",E1225,", ")</f>
        <v>Brass scrap - 0.101, </v>
      </c>
      <c r="H1225" s="339"/>
      <c r="I1225" s="92" t="str">
        <f ca="1">IF(J1224&gt;=3,(MID(I1224,2,1)&amp;MID(I1224,4,4)-K1224),CELL("address",Z1225))</f>
        <v>G1226</v>
      </c>
      <c r="J1225" s="92" t="str">
        <f ca="1">IF(J1224&gt;=4,(MID(I1225,1,1)&amp;MID(I1225,2,4)+1),CELL("address",AA1225))</f>
        <v>G1227</v>
      </c>
      <c r="K1225" s="92" t="str">
        <f ca="1">IF(J1224&gt;=5,(MID(J1225,1,1)&amp;MID(J1225,2,4)+1),CELL("address",AB1225))</f>
        <v>$AB$1225</v>
      </c>
      <c r="L1225" s="92" t="str">
        <f ca="1">IF(J1224&gt;=6,(MID(K1225,1,1)&amp;MID(K1225,2,4)+1),CELL("address",AC1225))</f>
        <v>$AC$1225</v>
      </c>
      <c r="M1225" s="92" t="str">
        <f ca="1">IF(J1224&gt;=7,(MID(L1225,1,1)&amp;MID(L1225,2,4)+1),CELL("address",AD1225))</f>
        <v>$AD$1225</v>
      </c>
      <c r="N1225" s="92" t="str">
        <f ca="1">IF(J1224&gt;=8,(MID(M1225,1,1)&amp;MID(M1225,2,4)+1),CELL("address",AE1225))</f>
        <v>$AE$1225</v>
      </c>
      <c r="O1225" s="92" t="str">
        <f ca="1">IF(J1224&gt;=9,(MID(N1225,1,1)&amp;MID(N1225,2,4)+1),CELL("address",AF1225))</f>
        <v>$AF$1225</v>
      </c>
      <c r="P1225" s="92" t="str">
        <f ca="1">IF(J1224&gt;=10,(MID(O1225,1,1)&amp;MID(O1225,2,4)+1),CELL("address",AG1225))</f>
        <v>$AG$1225</v>
      </c>
      <c r="Q1225" s="92" t="str">
        <f ca="1">IF(J1224&gt;=11,(MID(P1225,1,1)&amp;MID(P1225,2,4)+1),CELL("address",AH1225))</f>
        <v>$AH$1225</v>
      </c>
      <c r="R1225" s="92" t="str">
        <f ca="1">IF(J1224&gt;=12,(MID(Q1225,1,1)&amp;MID(Q1225,2,4)+1),CELL("address",AI1225))</f>
        <v>$AI$1225</v>
      </c>
    </row>
    <row r="1226" spans="1:15" ht="15" customHeight="1">
      <c r="A1226" s="340"/>
      <c r="B1226" s="340"/>
      <c r="C1226" s="330"/>
      <c r="D1226" s="42" t="s">
        <v>31</v>
      </c>
      <c r="E1226" s="61">
        <v>0.007</v>
      </c>
      <c r="G1226" s="95" t="str">
        <f>CONCATENATE(D1226," - ",E1226,", ")</f>
        <v>Misc. Alumn. Scrap - 0.007, </v>
      </c>
      <c r="H1226" s="1"/>
      <c r="I1226" s="92"/>
      <c r="J1226" s="92"/>
      <c r="K1226" s="92"/>
      <c r="L1226" s="92"/>
      <c r="M1226" s="92"/>
      <c r="N1226" s="92"/>
      <c r="O1226" s="92"/>
    </row>
    <row r="1227" spans="1:8" ht="15" customHeight="1">
      <c r="A1227" s="331"/>
      <c r="B1227" s="332"/>
      <c r="C1227" s="308"/>
      <c r="D1227" s="42"/>
      <c r="E1227" s="61"/>
      <c r="H1227" s="1"/>
    </row>
    <row r="1228" spans="1:8" ht="15" customHeight="1">
      <c r="A1228" s="337"/>
      <c r="B1228" s="338"/>
      <c r="C1228" s="63"/>
      <c r="D1228" s="63"/>
      <c r="E1228" s="64">
        <f>SUM(E1230:E1234)</f>
        <v>2.116</v>
      </c>
      <c r="H1228" s="1"/>
    </row>
    <row r="1229" spans="1:18" ht="15" customHeight="1">
      <c r="A1229" s="331" t="s">
        <v>5</v>
      </c>
      <c r="B1229" s="332"/>
      <c r="C1229" s="61" t="s">
        <v>17</v>
      </c>
      <c r="D1229" s="62" t="s">
        <v>18</v>
      </c>
      <c r="E1229" s="61" t="s">
        <v>7</v>
      </c>
      <c r="G1229" s="156" t="str">
        <f>CONCATENATE("Misc. Healthy parts/ Non Ferrous  Scrap, Lying at ",C1230,". Quantity in MT - ")</f>
        <v>Misc. Healthy parts/ Non Ferrous  Scrap, Lying at TRY Patran. Quantity in MT - </v>
      </c>
      <c r="H1229" s="339" t="str">
        <f ca="1">CONCATENATE(G1229,G1230,(INDIRECT(I1230)),(INDIRECT(J1230)),(INDIRECT(K1230)),(INDIRECT(L1230)),(INDIRECT(M1230)),(INDIRECT(N1230)),(INDIRECT(O1230)),(INDIRECT(P1230)),(INDIRECT(Q1230)),(INDIRECT(R1230)),".")</f>
        <v>Misc. Healthy parts/ Non Ferrous  Scrap, Lying at TRY Patran. Quantity in MT - Brass scrap - 0.921, Misc. Aluminium scrap - 0.119, Burnt Cu scrap - 0.04, Ms Nuts &amp; Bolts - 0.9, Iron scrap - 0.136, .</v>
      </c>
      <c r="I1229" s="92" t="str">
        <f aca="true" ca="1" t="array" ref="I1229">CELL("address",INDEX(G1229:G1246,MATCH(TRUE,ISBLANK(G1229:G1246),0)))</f>
        <v>$G$1235</v>
      </c>
      <c r="J1229" s="92">
        <f aca="true" t="array" ref="J1229">MATCH(TRUE,ISBLANK(G1229:G1246),0)</f>
        <v>7</v>
      </c>
      <c r="K1229" s="92">
        <f>J1229-3</f>
        <v>4</v>
      </c>
      <c r="L1229" s="92"/>
      <c r="M1229" s="92"/>
      <c r="N1229" s="92"/>
      <c r="O1229" s="92"/>
      <c r="P1229" s="92"/>
      <c r="Q1229" s="92"/>
      <c r="R1229" s="92"/>
    </row>
    <row r="1230" spans="1:18" ht="15" customHeight="1">
      <c r="A1230" s="340" t="s">
        <v>52</v>
      </c>
      <c r="B1230" s="340"/>
      <c r="C1230" s="352" t="s">
        <v>132</v>
      </c>
      <c r="D1230" s="38" t="s">
        <v>23</v>
      </c>
      <c r="E1230" s="43">
        <v>0.921</v>
      </c>
      <c r="F1230" s="92"/>
      <c r="G1230" s="95" t="str">
        <f>CONCATENATE(D1230," - ",E1230,", ")</f>
        <v>Brass scrap - 0.921, </v>
      </c>
      <c r="H1230" s="339"/>
      <c r="I1230" s="92" t="str">
        <f ca="1">IF(J1229&gt;=3,(MID(I1229,2,1)&amp;MID(I1229,4,4)-K1229),CELL("address",Z1230))</f>
        <v>G1231</v>
      </c>
      <c r="J1230" s="92" t="str">
        <f ca="1">IF(J1229&gt;=4,(MID(I1230,1,1)&amp;MID(I1230,2,4)+1),CELL("address",AA1230))</f>
        <v>G1232</v>
      </c>
      <c r="K1230" s="92" t="str">
        <f ca="1">IF(J1229&gt;=5,(MID(J1230,1,1)&amp;MID(J1230,2,4)+1),CELL("address",AB1230))</f>
        <v>G1233</v>
      </c>
      <c r="L1230" s="92" t="str">
        <f ca="1">IF(J1229&gt;=6,(MID(K1230,1,1)&amp;MID(K1230,2,4)+1),CELL("address",AC1230))</f>
        <v>G1234</v>
      </c>
      <c r="M1230" s="92" t="str">
        <f ca="1">IF(J1229&gt;=7,(MID(L1230,1,1)&amp;MID(L1230,2,4)+1),CELL("address",AD1230))</f>
        <v>G1235</v>
      </c>
      <c r="N1230" s="92" t="str">
        <f ca="1">IF(J1229&gt;=8,(MID(M1230,1,1)&amp;MID(M1230,2,4)+1),CELL("address",AE1230))</f>
        <v>$AE$1230</v>
      </c>
      <c r="O1230" s="92" t="str">
        <f ca="1">IF(J1229&gt;=9,(MID(N1230,1,1)&amp;MID(N1230,2,4)+1),CELL("address",AF1230))</f>
        <v>$AF$1230</v>
      </c>
      <c r="P1230" s="92" t="str">
        <f ca="1">IF(J1229&gt;=10,(MID(O1230,1,1)&amp;MID(O1230,2,4)+1),CELL("address",AG1230))</f>
        <v>$AG$1230</v>
      </c>
      <c r="Q1230" s="92" t="str">
        <f ca="1">IF(J1229&gt;=11,(MID(P1230,1,1)&amp;MID(P1230,2,4)+1),CELL("address",AH1230))</f>
        <v>$AH$1230</v>
      </c>
      <c r="R1230" s="92" t="str">
        <f ca="1">IF(J1229&gt;=12,(MID(Q1230,1,1)&amp;MID(Q1230,2,4)+1),CELL("address",AI1230))</f>
        <v>$AI$1230</v>
      </c>
    </row>
    <row r="1231" spans="1:15" ht="15" customHeight="1">
      <c r="A1231" s="340"/>
      <c r="B1231" s="340"/>
      <c r="C1231" s="353"/>
      <c r="D1231" s="38" t="s">
        <v>24</v>
      </c>
      <c r="E1231" s="43">
        <v>0.119</v>
      </c>
      <c r="F1231" s="92"/>
      <c r="G1231" s="95" t="str">
        <f>CONCATENATE(D1231," - ",E1231,", ")</f>
        <v>Misc. Aluminium scrap - 0.119, </v>
      </c>
      <c r="H1231" s="92"/>
      <c r="I1231" s="92"/>
      <c r="J1231" s="92"/>
      <c r="K1231" s="92"/>
      <c r="L1231" s="92"/>
      <c r="M1231" s="92"/>
      <c r="N1231" s="92"/>
      <c r="O1231" s="92"/>
    </row>
    <row r="1232" spans="1:15" ht="15" customHeight="1">
      <c r="A1232" s="340"/>
      <c r="B1232" s="340"/>
      <c r="C1232" s="353"/>
      <c r="D1232" s="38" t="s">
        <v>37</v>
      </c>
      <c r="E1232" s="43">
        <v>0.04</v>
      </c>
      <c r="G1232" s="95" t="str">
        <f>CONCATENATE(D1232," - ",E1232,", ")</f>
        <v>Burnt Cu scrap - 0.04, </v>
      </c>
      <c r="H1232" s="92"/>
      <c r="I1232" s="92"/>
      <c r="J1232" s="92"/>
      <c r="K1232" s="92"/>
      <c r="L1232" s="92"/>
      <c r="M1232" s="92"/>
      <c r="N1232" s="92"/>
      <c r="O1232" s="92"/>
    </row>
    <row r="1233" spans="1:8" ht="15" customHeight="1">
      <c r="A1233" s="340"/>
      <c r="B1233" s="340"/>
      <c r="C1233" s="353"/>
      <c r="D1233" s="42" t="s">
        <v>140</v>
      </c>
      <c r="E1233" s="43">
        <v>0.9</v>
      </c>
      <c r="G1233" s="95" t="str">
        <f>CONCATENATE(D1233," - ",E1233,", ")</f>
        <v>Ms Nuts &amp; Bolts - 0.9, </v>
      </c>
      <c r="H1233" s="1"/>
    </row>
    <row r="1234" spans="1:8" ht="15" customHeight="1">
      <c r="A1234" s="340"/>
      <c r="B1234" s="340"/>
      <c r="C1234" s="354"/>
      <c r="D1234" s="38" t="s">
        <v>27</v>
      </c>
      <c r="E1234" s="43">
        <v>0.136</v>
      </c>
      <c r="G1234" s="95" t="str">
        <f>CONCATENATE(D1234," - ",E1234,", ")</f>
        <v>Iron scrap - 0.136, </v>
      </c>
      <c r="H1234" s="1"/>
    </row>
    <row r="1235" spans="1:8" ht="15" customHeight="1">
      <c r="A1235" s="47"/>
      <c r="B1235" s="56"/>
      <c r="C1235" s="313"/>
      <c r="D1235" s="42"/>
      <c r="E1235" s="43"/>
      <c r="F1235" s="92"/>
      <c r="H1235" s="1"/>
    </row>
    <row r="1236" spans="1:15" ht="15" customHeight="1">
      <c r="A1236" s="337"/>
      <c r="B1236" s="338"/>
      <c r="C1236" s="63"/>
      <c r="D1236" s="63"/>
      <c r="E1236" s="64">
        <f>SUM(E1238:E1239)</f>
        <v>1.222</v>
      </c>
      <c r="F1236" s="92"/>
      <c r="G1236" s="92"/>
      <c r="H1236" s="92"/>
      <c r="I1236" s="92"/>
      <c r="J1236" s="92"/>
      <c r="K1236" s="92"/>
      <c r="L1236" s="92"/>
      <c r="M1236" s="92"/>
      <c r="N1236" s="92"/>
      <c r="O1236" s="92"/>
    </row>
    <row r="1237" spans="1:18" ht="15" customHeight="1">
      <c r="A1237" s="340" t="s">
        <v>5</v>
      </c>
      <c r="B1237" s="340"/>
      <c r="C1237" s="61" t="s">
        <v>17</v>
      </c>
      <c r="D1237" s="62" t="s">
        <v>18</v>
      </c>
      <c r="E1237" s="61" t="s">
        <v>7</v>
      </c>
      <c r="G1237" s="156" t="str">
        <f>CONCATENATE("Misc. Healthy parts/ Non Ferrous  Scrap, Lying at ",C1238,". Quantity in MT - ")</f>
        <v>Misc. Healthy parts/ Non Ferrous  Scrap, Lying at TRY Patran. Quantity in MT - </v>
      </c>
      <c r="H1237" s="339" t="str">
        <f ca="1">CONCATENATE(G1237,G1238,(INDIRECT(I1238)),(INDIRECT(J1238)),(INDIRECT(K1238)),(INDIRECT(L1238)),(INDIRECT(M1238)),(INDIRECT(N1238)),(INDIRECT(O1238)),(INDIRECT(P1238)),(INDIRECT(Q1238)),(INDIRECT(R1238)),".")</f>
        <v>Misc. Healthy parts/ Non Ferrous  Scrap, Lying at TRY Patran. Quantity in MT - Brass scrap - 1.148, Misc. Alumn. Scrap - 0.074, .</v>
      </c>
      <c r="I1237" s="92" t="str">
        <f aca="true" ca="1" t="array" ref="I1237">CELL("address",INDEX(G1237:G1250,MATCH(TRUE,ISBLANK(G1237:G1250),0)))</f>
        <v>$G$1240</v>
      </c>
      <c r="J1237" s="92">
        <f aca="true" t="array" ref="J1237">MATCH(TRUE,ISBLANK(G1237:G1250),0)</f>
        <v>4</v>
      </c>
      <c r="K1237" s="92">
        <f>J1237-3</f>
        <v>1</v>
      </c>
      <c r="L1237" s="92"/>
      <c r="M1237" s="92"/>
      <c r="N1237" s="92"/>
      <c r="O1237" s="92"/>
      <c r="P1237" s="92"/>
      <c r="Q1237" s="92"/>
      <c r="R1237" s="92"/>
    </row>
    <row r="1238" spans="1:18" ht="15" customHeight="1">
      <c r="A1238" s="340" t="s">
        <v>111</v>
      </c>
      <c r="B1238" s="340"/>
      <c r="C1238" s="330" t="s">
        <v>132</v>
      </c>
      <c r="D1238" s="42" t="s">
        <v>23</v>
      </c>
      <c r="E1238" s="42">
        <v>1.148</v>
      </c>
      <c r="G1238" s="95" t="str">
        <f>CONCATENATE(D1238," - ",E1238,", ")</f>
        <v>Brass scrap - 1.148, </v>
      </c>
      <c r="H1238" s="339"/>
      <c r="I1238" s="92" t="str">
        <f ca="1">IF(J1237&gt;=3,(MID(I1237,2,1)&amp;MID(I1237,4,4)-K1237),CELL("address",Z1238))</f>
        <v>G1239</v>
      </c>
      <c r="J1238" s="92" t="str">
        <f ca="1">IF(J1237&gt;=4,(MID(I1238,1,1)&amp;MID(I1238,2,4)+1),CELL("address",AA1238))</f>
        <v>G1240</v>
      </c>
      <c r="K1238" s="92" t="str">
        <f ca="1">IF(J1237&gt;=5,(MID(J1238,1,1)&amp;MID(J1238,2,4)+1),CELL("address",AB1238))</f>
        <v>$AB$1238</v>
      </c>
      <c r="L1238" s="92" t="str">
        <f ca="1">IF(J1237&gt;=6,(MID(K1238,1,1)&amp;MID(K1238,2,4)+1),CELL("address",AC1238))</f>
        <v>$AC$1238</v>
      </c>
      <c r="M1238" s="92" t="str">
        <f ca="1">IF(J1237&gt;=7,(MID(L1238,1,1)&amp;MID(L1238,2,4)+1),CELL("address",AD1238))</f>
        <v>$AD$1238</v>
      </c>
      <c r="N1238" s="92" t="str">
        <f ca="1">IF(J1237&gt;=8,(MID(M1238,1,1)&amp;MID(M1238,2,4)+1),CELL("address",AE1238))</f>
        <v>$AE$1238</v>
      </c>
      <c r="O1238" s="92" t="str">
        <f ca="1">IF(J1237&gt;=9,(MID(N1238,1,1)&amp;MID(N1238,2,4)+1),CELL("address",AF1238))</f>
        <v>$AF$1238</v>
      </c>
      <c r="P1238" s="92" t="str">
        <f ca="1">IF(J1237&gt;=10,(MID(O1238,1,1)&amp;MID(O1238,2,4)+1),CELL("address",AG1238))</f>
        <v>$AG$1238</v>
      </c>
      <c r="Q1238" s="92" t="str">
        <f ca="1">IF(J1237&gt;=11,(MID(P1238,1,1)&amp;MID(P1238,2,4)+1),CELL("address",AH1238))</f>
        <v>$AH$1238</v>
      </c>
      <c r="R1238" s="92" t="str">
        <f ca="1">IF(J1237&gt;=12,(MID(Q1238,1,1)&amp;MID(Q1238,2,4)+1),CELL("address",AI1238))</f>
        <v>$AI$1238</v>
      </c>
    </row>
    <row r="1239" spans="1:15" ht="15" customHeight="1">
      <c r="A1239" s="340"/>
      <c r="B1239" s="340"/>
      <c r="C1239" s="330"/>
      <c r="D1239" s="42" t="s">
        <v>31</v>
      </c>
      <c r="E1239" s="61">
        <v>0.074</v>
      </c>
      <c r="G1239" s="95" t="str">
        <f>CONCATENATE(D1239," - ",E1239,", ")</f>
        <v>Misc. Alumn. Scrap - 0.074, </v>
      </c>
      <c r="H1239" s="1"/>
      <c r="I1239" s="92"/>
      <c r="J1239" s="92"/>
      <c r="K1239" s="92"/>
      <c r="L1239" s="92"/>
      <c r="M1239" s="92"/>
      <c r="N1239" s="92"/>
      <c r="O1239" s="92"/>
    </row>
    <row r="1240" spans="1:8" ht="15" customHeight="1">
      <c r="A1240" s="33"/>
      <c r="F1240" s="92"/>
      <c r="H1240" s="1"/>
    </row>
    <row r="1241" spans="1:15" ht="15" customHeight="1">
      <c r="A1241" s="337"/>
      <c r="B1241" s="338"/>
      <c r="C1241" s="63"/>
      <c r="D1241" s="63"/>
      <c r="E1241" s="64">
        <f>SUM(E1243:E1245)</f>
        <v>2.463</v>
      </c>
      <c r="F1241" s="92"/>
      <c r="G1241" s="92"/>
      <c r="H1241" s="92"/>
      <c r="I1241" s="92"/>
      <c r="J1241" s="92"/>
      <c r="K1241" s="92"/>
      <c r="L1241" s="92"/>
      <c r="M1241" s="92"/>
      <c r="N1241" s="92"/>
      <c r="O1241" s="92"/>
    </row>
    <row r="1242" spans="1:18" ht="15" customHeight="1">
      <c r="A1242" s="340" t="s">
        <v>5</v>
      </c>
      <c r="B1242" s="340"/>
      <c r="C1242" s="61" t="s">
        <v>17</v>
      </c>
      <c r="D1242" s="62" t="s">
        <v>18</v>
      </c>
      <c r="E1242" s="61" t="s">
        <v>7</v>
      </c>
      <c r="G1242" s="156" t="str">
        <f>CONCATENATE("Misc. Healthy parts/ Non Ferrous  Scrap, Lying at ",C1243,". Quantity in MT - ")</f>
        <v>Misc. Healthy parts/ Non Ferrous  Scrap, Lying at TRY Ropar. Quantity in MT - </v>
      </c>
      <c r="H1242" s="339" t="str">
        <f ca="1">CONCATENATE(G1242,G1243,(INDIRECT(I1243)),(INDIRECT(J1243)),(INDIRECT(K1243)),(INDIRECT(L1243)),(INDIRECT(M1243)),(INDIRECT(N1243)),(INDIRECT(O1243)),(INDIRECT(P1243)),(INDIRECT(Q1243)),(INDIRECT(R1243)),".")</f>
        <v>Misc. Healthy parts/ Non Ferrous  Scrap, Lying at TRY Ropar. Quantity in MT - Brass scrap - 2.008, Misc. Alumn. Scrap - 0.319, Burnt Cu scrap - 0.136, .</v>
      </c>
      <c r="I1242" s="92" t="str">
        <f aca="true" ca="1" t="array" ref="I1242">CELL("address",INDEX(G1242:G1250,MATCH(TRUE,ISBLANK(G1242:G1250),0)))</f>
        <v>$G$1246</v>
      </c>
      <c r="J1242" s="92">
        <f aca="true" t="array" ref="J1242">MATCH(TRUE,ISBLANK(G1242:G1250),0)</f>
        <v>5</v>
      </c>
      <c r="K1242" s="92">
        <f>J1242-3</f>
        <v>2</v>
      </c>
      <c r="L1242" s="92"/>
      <c r="M1242" s="92"/>
      <c r="N1242" s="92"/>
      <c r="O1242" s="92"/>
      <c r="P1242" s="92"/>
      <c r="Q1242" s="92"/>
      <c r="R1242" s="92"/>
    </row>
    <row r="1243" spans="1:18" ht="15" customHeight="1">
      <c r="A1243" s="340" t="s">
        <v>113</v>
      </c>
      <c r="B1243" s="340"/>
      <c r="C1243" s="330" t="s">
        <v>137</v>
      </c>
      <c r="D1243" s="42" t="s">
        <v>23</v>
      </c>
      <c r="E1243" s="42">
        <v>2.008</v>
      </c>
      <c r="G1243" s="95" t="str">
        <f>CONCATENATE(D1243," - ",E1243,", ")</f>
        <v>Brass scrap - 2.008, </v>
      </c>
      <c r="H1243" s="339"/>
      <c r="I1243" s="92" t="str">
        <f ca="1">IF(J1242&gt;=3,(MID(I1242,2,1)&amp;MID(I1242,4,4)-K1242),CELL("address",Z1243))</f>
        <v>G1244</v>
      </c>
      <c r="J1243" s="92" t="str">
        <f ca="1">IF(J1242&gt;=4,(MID(I1243,1,1)&amp;MID(I1243,2,4)+1),CELL("address",AA1243))</f>
        <v>G1245</v>
      </c>
      <c r="K1243" s="92" t="str">
        <f ca="1">IF(J1242&gt;=5,(MID(J1243,1,1)&amp;MID(J1243,2,4)+1),CELL("address",AB1243))</f>
        <v>G1246</v>
      </c>
      <c r="L1243" s="92" t="str">
        <f ca="1">IF(J1242&gt;=6,(MID(K1243,1,1)&amp;MID(K1243,2,4)+1),CELL("address",AC1243))</f>
        <v>$AC$1243</v>
      </c>
      <c r="M1243" s="92" t="str">
        <f ca="1">IF(J1242&gt;=7,(MID(L1243,1,1)&amp;MID(L1243,2,4)+1),CELL("address",AD1243))</f>
        <v>$AD$1243</v>
      </c>
      <c r="N1243" s="92" t="str">
        <f ca="1">IF(J1242&gt;=8,(MID(M1243,1,1)&amp;MID(M1243,2,4)+1),CELL("address",AE1243))</f>
        <v>$AE$1243</v>
      </c>
      <c r="O1243" s="92" t="str">
        <f ca="1">IF(J1242&gt;=9,(MID(N1243,1,1)&amp;MID(N1243,2,4)+1),CELL("address",AF1243))</f>
        <v>$AF$1243</v>
      </c>
      <c r="P1243" s="92" t="str">
        <f ca="1">IF(J1242&gt;=10,(MID(O1243,1,1)&amp;MID(O1243,2,4)+1),CELL("address",AG1243))</f>
        <v>$AG$1243</v>
      </c>
      <c r="Q1243" s="92" t="str">
        <f ca="1">IF(J1242&gt;=11,(MID(P1243,1,1)&amp;MID(P1243,2,4)+1),CELL("address",AH1243))</f>
        <v>$AH$1243</v>
      </c>
      <c r="R1243" s="92" t="str">
        <f ca="1">IF(J1242&gt;=12,(MID(Q1243,1,1)&amp;MID(Q1243,2,4)+1),CELL("address",AI1243))</f>
        <v>$AI$1243</v>
      </c>
    </row>
    <row r="1244" spans="1:15" ht="15" customHeight="1">
      <c r="A1244" s="340"/>
      <c r="B1244" s="340"/>
      <c r="C1244" s="330"/>
      <c r="D1244" s="32" t="s">
        <v>31</v>
      </c>
      <c r="E1244" s="278">
        <v>0.319</v>
      </c>
      <c r="F1244" s="1">
        <v>0.163</v>
      </c>
      <c r="G1244" s="95" t="str">
        <f>CONCATENATE(D1244," - ",E1244,", ")</f>
        <v>Misc. Alumn. Scrap - 0.319, </v>
      </c>
      <c r="H1244" s="1"/>
      <c r="I1244" s="92"/>
      <c r="J1244" s="92"/>
      <c r="K1244" s="92"/>
      <c r="L1244" s="92"/>
      <c r="M1244" s="92"/>
      <c r="N1244" s="92"/>
      <c r="O1244" s="92"/>
    </row>
    <row r="1245" spans="1:15" ht="15" customHeight="1">
      <c r="A1245" s="340"/>
      <c r="B1245" s="340"/>
      <c r="C1245" s="330"/>
      <c r="D1245" s="319" t="s">
        <v>37</v>
      </c>
      <c r="E1245" s="278">
        <v>0.136</v>
      </c>
      <c r="F1245" s="1" t="s">
        <v>723</v>
      </c>
      <c r="G1245" s="95" t="str">
        <f>CONCATENATE(D1245," - ",E1245,", ")</f>
        <v>Burnt Cu scrap - 0.136, </v>
      </c>
      <c r="H1245" s="1"/>
      <c r="I1245" s="92"/>
      <c r="J1245" s="92"/>
      <c r="K1245" s="92"/>
      <c r="L1245" s="92"/>
      <c r="M1245" s="92"/>
      <c r="N1245" s="92"/>
      <c r="O1245" s="92"/>
    </row>
    <row r="1246" spans="1:15" ht="15" customHeight="1">
      <c r="A1246" s="48"/>
      <c r="B1246" s="51"/>
      <c r="C1246" s="18"/>
      <c r="D1246" s="79"/>
      <c r="E1246" s="78"/>
      <c r="G1246" s="179"/>
      <c r="H1246" s="1"/>
      <c r="I1246" s="92"/>
      <c r="J1246" s="92"/>
      <c r="K1246" s="92"/>
      <c r="L1246" s="92"/>
      <c r="M1246" s="92"/>
      <c r="N1246" s="92"/>
      <c r="O1246" s="92"/>
    </row>
    <row r="1247" spans="1:15" ht="15" customHeight="1">
      <c r="A1247" s="337"/>
      <c r="B1247" s="338"/>
      <c r="C1247" s="63"/>
      <c r="D1247" s="63"/>
      <c r="E1247" s="64">
        <f>SUM(E1249:E1249)</f>
        <v>0.011</v>
      </c>
      <c r="G1247" s="92"/>
      <c r="H1247" s="92"/>
      <c r="I1247" s="92"/>
      <c r="J1247" s="92"/>
      <c r="K1247" s="92"/>
      <c r="L1247" s="92"/>
      <c r="M1247" s="92"/>
      <c r="N1247" s="92"/>
      <c r="O1247" s="92"/>
    </row>
    <row r="1248" spans="1:18" ht="15" customHeight="1">
      <c r="A1248" s="340" t="s">
        <v>5</v>
      </c>
      <c r="B1248" s="340"/>
      <c r="C1248" s="61" t="s">
        <v>17</v>
      </c>
      <c r="D1248" s="62" t="s">
        <v>18</v>
      </c>
      <c r="E1248" s="61" t="s">
        <v>7</v>
      </c>
      <c r="G1248" s="156" t="str">
        <f>CONCATENATE("Misc. Healthy parts/ Non Ferrous  Scrap, Lying at ",C1249,". Quantity in MT - ")</f>
        <v>Misc. Healthy parts/ Non Ferrous  Scrap, Lying at CS Malout. Quantity in MT - </v>
      </c>
      <c r="H1248" s="339" t="str">
        <f ca="1">CONCATENATE(G1248,G1249,(INDIRECT(I1249)),(INDIRECT(J1249)),(INDIRECT(K1249)),(INDIRECT(L1249)),(INDIRECT(M1249)),(INDIRECT(N1249)),(INDIRECT(O1249)),(INDIRECT(P1249)),(INDIRECT(Q1249)),(INDIRECT(R1249)),".")</f>
        <v>Misc. Healthy parts/ Non Ferrous  Scrap, Lying at CS Malout. Quantity in MT - Brass scrap - 0.011, .</v>
      </c>
      <c r="I1248" s="92" t="str">
        <f aca="true" ca="1" t="array" ref="I1248">CELL("address",INDEX(G1248:G1257,MATCH(TRUE,ISBLANK(G1248:G1257),0)))</f>
        <v>$G$1250</v>
      </c>
      <c r="J1248" s="92">
        <f aca="true" t="array" ref="J1248">MATCH(TRUE,ISBLANK(G1248:G1257),0)</f>
        <v>3</v>
      </c>
      <c r="K1248" s="92">
        <f>J1248-3</f>
        <v>0</v>
      </c>
      <c r="L1248" s="92"/>
      <c r="M1248" s="92"/>
      <c r="N1248" s="92"/>
      <c r="O1248" s="92"/>
      <c r="P1248" s="92"/>
      <c r="Q1248" s="92"/>
      <c r="R1248" s="92"/>
    </row>
    <row r="1249" spans="1:18" ht="15" customHeight="1">
      <c r="A1249" s="340" t="s">
        <v>114</v>
      </c>
      <c r="B1249" s="340"/>
      <c r="C1249" s="308" t="s">
        <v>91</v>
      </c>
      <c r="D1249" s="42" t="s">
        <v>23</v>
      </c>
      <c r="E1249" s="44">
        <v>0.011</v>
      </c>
      <c r="F1249" s="92"/>
      <c r="G1249" s="95" t="str">
        <f>CONCATENATE(D1249," - ",E1249,", ")</f>
        <v>Brass scrap - 0.011, </v>
      </c>
      <c r="H1249" s="339"/>
      <c r="I1249" s="92" t="str">
        <f ca="1">IF(J1248&gt;=3,(MID(I1248,2,1)&amp;MID(I1248,4,4)-K1248),CELL("address",Z1249))</f>
        <v>G1250</v>
      </c>
      <c r="J1249" s="92" t="str">
        <f ca="1">IF(J1248&gt;=4,(MID(I1249,1,1)&amp;MID(I1249,2,4)+1),CELL("address",AA1249))</f>
        <v>$AA$1249</v>
      </c>
      <c r="K1249" s="92" t="str">
        <f ca="1">IF(J1248&gt;=5,(MID(J1249,1,1)&amp;MID(J1249,2,4)+1),CELL("address",AB1249))</f>
        <v>$AB$1249</v>
      </c>
      <c r="L1249" s="92" t="str">
        <f ca="1">IF(J1248&gt;=6,(MID(K1249,1,1)&amp;MID(K1249,2,4)+1),CELL("address",AC1249))</f>
        <v>$AC$1249</v>
      </c>
      <c r="M1249" s="92" t="str">
        <f ca="1">IF(J1248&gt;=7,(MID(L1249,1,1)&amp;MID(L1249,2,4)+1),CELL("address",AD1249))</f>
        <v>$AD$1249</v>
      </c>
      <c r="N1249" s="92" t="str">
        <f ca="1">IF(J1248&gt;=8,(MID(M1249,1,1)&amp;MID(M1249,2,4)+1),CELL("address",AE1249))</f>
        <v>$AE$1249</v>
      </c>
      <c r="O1249" s="92" t="str">
        <f ca="1">IF(J1248&gt;=9,(MID(N1249,1,1)&amp;MID(N1249,2,4)+1),CELL("address",AF1249))</f>
        <v>$AF$1249</v>
      </c>
      <c r="P1249" s="92" t="str">
        <f ca="1">IF(J1248&gt;=10,(MID(O1249,1,1)&amp;MID(O1249,2,4)+1),CELL("address",AG1249))</f>
        <v>$AG$1249</v>
      </c>
      <c r="Q1249" s="92" t="str">
        <f ca="1">IF(J1248&gt;=11,(MID(P1249,1,1)&amp;MID(P1249,2,4)+1),CELL("address",AH1249))</f>
        <v>$AH$1249</v>
      </c>
      <c r="R1249" s="92" t="str">
        <f ca="1">IF(J1248&gt;=12,(MID(Q1249,1,1)&amp;MID(Q1249,2,4)+1),CELL("address",AI1249))</f>
        <v>$AI$1249</v>
      </c>
    </row>
    <row r="1250" spans="1:15" ht="15" customHeight="1">
      <c r="A1250" s="408"/>
      <c r="B1250" s="409"/>
      <c r="C1250" s="87"/>
      <c r="D1250" s="87"/>
      <c r="E1250" s="87"/>
      <c r="F1250" s="92"/>
      <c r="G1250" s="92"/>
      <c r="H1250" s="92"/>
      <c r="I1250" s="92"/>
      <c r="J1250" s="92"/>
      <c r="K1250" s="92"/>
      <c r="L1250" s="92"/>
      <c r="M1250" s="92"/>
      <c r="N1250" s="92"/>
      <c r="O1250" s="92"/>
    </row>
    <row r="1251" spans="1:8" ht="15" customHeight="1">
      <c r="A1251" s="337"/>
      <c r="B1251" s="338"/>
      <c r="C1251" s="63"/>
      <c r="D1251" s="63"/>
      <c r="E1251" s="64">
        <f>SUM(E1253:E1257)</f>
        <v>4.087999999999999</v>
      </c>
      <c r="F1251" s="92"/>
      <c r="H1251" s="1"/>
    </row>
    <row r="1252" spans="1:18" ht="15" customHeight="1">
      <c r="A1252" s="340" t="s">
        <v>5</v>
      </c>
      <c r="B1252" s="340"/>
      <c r="C1252" s="61" t="s">
        <v>17</v>
      </c>
      <c r="D1252" s="62" t="s">
        <v>18</v>
      </c>
      <c r="E1252" s="61" t="s">
        <v>7</v>
      </c>
      <c r="F1252" s="92"/>
      <c r="G1252" s="156" t="str">
        <f>CONCATENATE("Misc. Healthy parts/ Non Ferrous  Scrap, Lying at ",C1253,". Quantity in MT - ")</f>
        <v>Misc. Healthy parts/ Non Ferrous  Scrap, Lying at TRY Kotkapura. Quantity in MT - </v>
      </c>
      <c r="H1252" s="339" t="str">
        <f ca="1">CONCATENATE(G1252,G1253,(INDIRECT(I1253)),(INDIRECT(J1253)),(INDIRECT(K1253)),(INDIRECT(L1253)),(INDIRECT(M1253)),(INDIRECT(N1253)),(INDIRECT(O1253)),(INDIRECT(P1253)),(INDIRECT(Q1253)),(INDIRECT(R1253)),".")</f>
        <v>Misc. Healthy parts/ Non Ferrous  Scrap, Lying at TRY Kotkapura. Quantity in MT - Brass scrap - 2.336, Misc. Alumn. Scrap - 0.36, Iron scrap - 0.141, Burnt Cu scrap - 0.057, Nuts &amp; Bolts scrap - 1.194, .</v>
      </c>
      <c r="I1252" s="92" t="str">
        <f aca="true" ca="1" t="array" ref="I1252">CELL("address",INDEX(G1252:G1266,MATCH(TRUE,ISBLANK(G1252:G1266),0)))</f>
        <v>$G$1258</v>
      </c>
      <c r="J1252" s="92">
        <f aca="true" t="array" ref="J1252">MATCH(TRUE,ISBLANK(G1252:G1266),0)</f>
        <v>7</v>
      </c>
      <c r="K1252" s="92">
        <f>J1252-3</f>
        <v>4</v>
      </c>
      <c r="L1252" s="92"/>
      <c r="M1252" s="92"/>
      <c r="N1252" s="92"/>
      <c r="O1252" s="92"/>
      <c r="P1252" s="92"/>
      <c r="Q1252" s="92"/>
      <c r="R1252" s="92"/>
    </row>
    <row r="1253" spans="1:18" ht="15" customHeight="1">
      <c r="A1253" s="340" t="s">
        <v>121</v>
      </c>
      <c r="B1253" s="340"/>
      <c r="C1253" s="330" t="s">
        <v>234</v>
      </c>
      <c r="D1253" s="42" t="s">
        <v>23</v>
      </c>
      <c r="E1253" s="44">
        <v>2.336</v>
      </c>
      <c r="G1253" s="95" t="str">
        <f>CONCATENATE(D1253," - ",E1253,", ")</f>
        <v>Brass scrap - 2.336, </v>
      </c>
      <c r="H1253" s="339"/>
      <c r="I1253" s="92" t="str">
        <f ca="1">IF(J1252&gt;=3,(MID(I1252,2,1)&amp;MID(I1252,4,4)-K1252),CELL("address",Z1253))</f>
        <v>G1254</v>
      </c>
      <c r="J1253" s="92" t="str">
        <f ca="1">IF(J1252&gt;=4,(MID(I1253,1,1)&amp;MID(I1253,2,4)+1),CELL("address",AA1253))</f>
        <v>G1255</v>
      </c>
      <c r="K1253" s="92" t="str">
        <f ca="1">IF(J1252&gt;=5,(MID(J1253,1,1)&amp;MID(J1253,2,4)+1),CELL("address",AB1253))</f>
        <v>G1256</v>
      </c>
      <c r="L1253" s="92" t="str">
        <f ca="1">IF(J1252&gt;=6,(MID(K1253,1,1)&amp;MID(K1253,2,4)+1),CELL("address",AC1253))</f>
        <v>G1257</v>
      </c>
      <c r="M1253" s="92" t="str">
        <f ca="1">IF(J1252&gt;=7,(MID(L1253,1,1)&amp;MID(L1253,2,4)+1),CELL("address",AD1253))</f>
        <v>G1258</v>
      </c>
      <c r="N1253" s="92" t="str">
        <f ca="1">IF(J1252&gt;=8,(MID(M1253,1,1)&amp;MID(M1253,2,4)+1),CELL("address",AE1253))</f>
        <v>$AE$1253</v>
      </c>
      <c r="O1253" s="92" t="str">
        <f ca="1">IF(J1252&gt;=9,(MID(N1253,1,1)&amp;MID(N1253,2,4)+1),CELL("address",AF1253))</f>
        <v>$AF$1253</v>
      </c>
      <c r="P1253" s="92" t="str">
        <f ca="1">IF(J1252&gt;=10,(MID(O1253,1,1)&amp;MID(O1253,2,4)+1),CELL("address",AG1253))</f>
        <v>$AG$1253</v>
      </c>
      <c r="Q1253" s="92" t="str">
        <f ca="1">IF(J1252&gt;=11,(MID(P1253,1,1)&amp;MID(P1253,2,4)+1),CELL("address",AH1253))</f>
        <v>$AH$1253</v>
      </c>
      <c r="R1253" s="92" t="str">
        <f ca="1">IF(J1252&gt;=12,(MID(Q1253,1,1)&amp;MID(Q1253,2,4)+1),CELL("address",AI1253))</f>
        <v>$AI$1253</v>
      </c>
    </row>
    <row r="1254" spans="1:15" ht="15" customHeight="1">
      <c r="A1254" s="340"/>
      <c r="B1254" s="340"/>
      <c r="C1254" s="330"/>
      <c r="D1254" s="42" t="s">
        <v>31</v>
      </c>
      <c r="E1254" s="61">
        <v>0.36</v>
      </c>
      <c r="G1254" s="95" t="str">
        <f>CONCATENATE(D1254," - ",E1254,", ")</f>
        <v>Misc. Alumn. Scrap - 0.36, </v>
      </c>
      <c r="H1254" s="1"/>
      <c r="I1254" s="92"/>
      <c r="J1254" s="92"/>
      <c r="K1254" s="92"/>
      <c r="L1254" s="92"/>
      <c r="M1254" s="92"/>
      <c r="N1254" s="92"/>
      <c r="O1254" s="92"/>
    </row>
    <row r="1255" spans="1:8" ht="15" customHeight="1">
      <c r="A1255" s="340"/>
      <c r="B1255" s="340"/>
      <c r="C1255" s="330"/>
      <c r="D1255" s="38" t="s">
        <v>27</v>
      </c>
      <c r="E1255" s="61">
        <v>0.141</v>
      </c>
      <c r="G1255" s="95" t="str">
        <f>CONCATENATE(D1255," - ",E1255,", ")</f>
        <v>Iron scrap - 0.141, </v>
      </c>
      <c r="H1255" s="1"/>
    </row>
    <row r="1256" spans="1:8" ht="15" customHeight="1">
      <c r="A1256" s="340"/>
      <c r="B1256" s="340"/>
      <c r="C1256" s="330"/>
      <c r="D1256" s="38" t="s">
        <v>37</v>
      </c>
      <c r="E1256" s="61">
        <v>0.057</v>
      </c>
      <c r="G1256" s="95" t="str">
        <f>CONCATENATE(D1256," - ",E1256,", ")</f>
        <v>Burnt Cu scrap - 0.057, </v>
      </c>
      <c r="H1256" s="1"/>
    </row>
    <row r="1257" spans="1:8" ht="15" customHeight="1">
      <c r="A1257" s="340"/>
      <c r="B1257" s="340"/>
      <c r="C1257" s="330"/>
      <c r="D1257" s="38" t="s">
        <v>54</v>
      </c>
      <c r="E1257" s="61">
        <v>1.194</v>
      </c>
      <c r="G1257" s="95" t="str">
        <f>CONCATENATE(D1257," - ",E1257,", ")</f>
        <v>Nuts &amp; Bolts scrap - 1.194, </v>
      </c>
      <c r="H1257" s="1"/>
    </row>
    <row r="1258" spans="1:8" ht="15" customHeight="1">
      <c r="A1258" s="331"/>
      <c r="B1258" s="332"/>
      <c r="C1258" s="308"/>
      <c r="D1258" s="319"/>
      <c r="E1258" s="97"/>
      <c r="H1258" s="1"/>
    </row>
    <row r="1259" spans="1:8" ht="15" customHeight="1">
      <c r="A1259" s="337"/>
      <c r="B1259" s="338"/>
      <c r="C1259" s="63"/>
      <c r="D1259" s="63"/>
      <c r="E1259" s="64">
        <f>SUM(E1261:E1265)</f>
        <v>2.086</v>
      </c>
      <c r="H1259" s="1"/>
    </row>
    <row r="1260" spans="1:18" ht="15" customHeight="1">
      <c r="A1260" s="331" t="s">
        <v>5</v>
      </c>
      <c r="B1260" s="332"/>
      <c r="C1260" s="61" t="s">
        <v>17</v>
      </c>
      <c r="D1260" s="62" t="s">
        <v>18</v>
      </c>
      <c r="E1260" s="61" t="s">
        <v>7</v>
      </c>
      <c r="G1260" s="156" t="str">
        <f>CONCATENATE("Misc. Healthy parts/ Non Ferrous  Scrap, Lying at ",C1261,". Quantity in MT - ")</f>
        <v>Misc. Healthy parts/ Non Ferrous  Scrap, Lying at TRY Bhagta Bhai Ka. Quantity in MT - </v>
      </c>
      <c r="H1260" s="339" t="str">
        <f ca="1">CONCATENATE(G1260,G1261,(INDIRECT(I1261)),(INDIRECT(J1261)),(INDIRECT(K1261)),(INDIRECT(L1261)),(INDIRECT(M1261)),(INDIRECT(N1261)),(INDIRECT(O1261)),(INDIRECT(P1261)),(INDIRECT(Q1261)),(INDIRECT(R1261)),".")</f>
        <v>Misc. Healthy parts/ Non Ferrous  Scrap, Lying at TRY Bhagta Bhai Ka. Quantity in MT - Brass scrap - 1.22, Misc. Aluminium scrap - 0.151, Burnt Cu scrap - 0.037,  Iron scrap - 0.088, Nuts &amp; Bolts scrap - 0.59, .</v>
      </c>
      <c r="I1260" s="92" t="str">
        <f aca="true" ca="1" t="array" ref="I1260">CELL("address",INDEX(G1260:G1281,MATCH(TRUE,ISBLANK(G1260:G1281),0)))</f>
        <v>$G$1266</v>
      </c>
      <c r="J1260" s="92">
        <f aca="true" t="array" ref="J1260">MATCH(TRUE,ISBLANK(G1260:G1281),0)</f>
        <v>7</v>
      </c>
      <c r="K1260" s="92">
        <f>J1260-3</f>
        <v>4</v>
      </c>
      <c r="L1260" s="92"/>
      <c r="M1260" s="92"/>
      <c r="N1260" s="92"/>
      <c r="O1260" s="92"/>
      <c r="P1260" s="92"/>
      <c r="Q1260" s="92"/>
      <c r="R1260" s="92"/>
    </row>
    <row r="1261" spans="1:18" ht="15" customHeight="1">
      <c r="A1261" s="341" t="s">
        <v>129</v>
      </c>
      <c r="B1261" s="342"/>
      <c r="C1261" s="352" t="s">
        <v>128</v>
      </c>
      <c r="D1261" s="38" t="s">
        <v>23</v>
      </c>
      <c r="E1261" s="43">
        <v>1.22</v>
      </c>
      <c r="F1261" s="92"/>
      <c r="G1261" s="95" t="str">
        <f>CONCATENATE(D1261," - ",E1261,", ")</f>
        <v>Brass scrap - 1.22, </v>
      </c>
      <c r="H1261" s="339"/>
      <c r="I1261" s="92" t="str">
        <f ca="1">IF(J1260&gt;=3,(MID(I1260,2,1)&amp;MID(I1260,4,4)-K1260),CELL("address",Z1261))</f>
        <v>G1262</v>
      </c>
      <c r="J1261" s="92" t="str">
        <f ca="1">IF(J1260&gt;=4,(MID(I1261,1,1)&amp;MID(I1261,2,4)+1),CELL("address",AA1261))</f>
        <v>G1263</v>
      </c>
      <c r="K1261" s="92" t="str">
        <f ca="1">IF(J1260&gt;=5,(MID(J1261,1,1)&amp;MID(J1261,2,4)+1),CELL("address",AB1261))</f>
        <v>G1264</v>
      </c>
      <c r="L1261" s="92" t="str">
        <f ca="1">IF(J1260&gt;=6,(MID(K1261,1,1)&amp;MID(K1261,2,4)+1),CELL("address",AC1261))</f>
        <v>G1265</v>
      </c>
      <c r="M1261" s="92" t="str">
        <f ca="1">IF(J1260&gt;=7,(MID(L1261,1,1)&amp;MID(L1261,2,4)+1),CELL("address",AD1261))</f>
        <v>G1266</v>
      </c>
      <c r="N1261" s="92" t="str">
        <f ca="1">IF(J1260&gt;=8,(MID(M1261,1,1)&amp;MID(M1261,2,4)+1),CELL("address",AE1261))</f>
        <v>$AE$1261</v>
      </c>
      <c r="O1261" s="92" t="str">
        <f ca="1">IF(J1260&gt;=9,(MID(N1261,1,1)&amp;MID(N1261,2,4)+1),CELL("address",AF1261))</f>
        <v>$AF$1261</v>
      </c>
      <c r="P1261" s="92" t="str">
        <f ca="1">IF(J1260&gt;=10,(MID(O1261,1,1)&amp;MID(O1261,2,4)+1),CELL("address",AG1261))</f>
        <v>$AG$1261</v>
      </c>
      <c r="Q1261" s="92" t="str">
        <f ca="1">IF(J1260&gt;=11,(MID(P1261,1,1)&amp;MID(P1261,2,4)+1),CELL("address",AH1261))</f>
        <v>$AH$1261</v>
      </c>
      <c r="R1261" s="92" t="str">
        <f ca="1">IF(J1260&gt;=12,(MID(Q1261,1,1)&amp;MID(Q1261,2,4)+1),CELL("address",AI1261))</f>
        <v>$AI$1261</v>
      </c>
    </row>
    <row r="1262" spans="1:15" ht="15" customHeight="1">
      <c r="A1262" s="370"/>
      <c r="B1262" s="371"/>
      <c r="C1262" s="353"/>
      <c r="D1262" s="38" t="s">
        <v>24</v>
      </c>
      <c r="E1262" s="43">
        <v>0.151</v>
      </c>
      <c r="F1262" s="92"/>
      <c r="G1262" s="95" t="str">
        <f>CONCATENATE(D1262," - ",E1262,", ")</f>
        <v>Misc. Aluminium scrap - 0.151, </v>
      </c>
      <c r="H1262" s="92"/>
      <c r="I1262" s="92"/>
      <c r="J1262" s="92"/>
      <c r="K1262" s="92"/>
      <c r="L1262" s="92"/>
      <c r="M1262" s="92"/>
      <c r="N1262" s="92"/>
      <c r="O1262" s="92"/>
    </row>
    <row r="1263" spans="1:15" ht="15" customHeight="1">
      <c r="A1263" s="370"/>
      <c r="B1263" s="371"/>
      <c r="C1263" s="353"/>
      <c r="D1263" s="38" t="s">
        <v>37</v>
      </c>
      <c r="E1263" s="43">
        <v>0.037</v>
      </c>
      <c r="G1263" s="95" t="str">
        <f>CONCATENATE(D1263," - ",E1263,", ")</f>
        <v>Burnt Cu scrap - 0.037, </v>
      </c>
      <c r="H1263" s="92"/>
      <c r="I1263" s="92"/>
      <c r="J1263" s="92"/>
      <c r="K1263" s="92"/>
      <c r="L1263" s="92"/>
      <c r="M1263" s="92"/>
      <c r="N1263" s="92"/>
      <c r="O1263" s="92"/>
    </row>
    <row r="1264" spans="1:8" ht="15" customHeight="1">
      <c r="A1264" s="370"/>
      <c r="B1264" s="371"/>
      <c r="C1264" s="353"/>
      <c r="D1264" s="42" t="s">
        <v>71</v>
      </c>
      <c r="E1264" s="43">
        <v>0.088</v>
      </c>
      <c r="G1264" s="95" t="str">
        <f>CONCATENATE(D1264," - ",E1264,", ")</f>
        <v> Iron scrap - 0.088, </v>
      </c>
      <c r="H1264" s="1"/>
    </row>
    <row r="1265" spans="1:8" ht="15" customHeight="1">
      <c r="A1265" s="372"/>
      <c r="B1265" s="373"/>
      <c r="C1265" s="354"/>
      <c r="D1265" s="38" t="s">
        <v>54</v>
      </c>
      <c r="E1265" s="43">
        <v>0.59</v>
      </c>
      <c r="F1265" s="92"/>
      <c r="G1265" s="95" t="str">
        <f>CONCATENATE(D1265," - ",E1265,", ")</f>
        <v>Nuts &amp; Bolts scrap - 0.59, </v>
      </c>
      <c r="H1265" s="1"/>
    </row>
    <row r="1266" spans="1:15" ht="15" customHeight="1">
      <c r="A1266" s="48"/>
      <c r="B1266" s="51"/>
      <c r="C1266" s="18"/>
      <c r="D1266" s="51"/>
      <c r="E1266" s="91"/>
      <c r="F1266" s="92"/>
      <c r="G1266" s="92"/>
      <c r="H1266" s="92"/>
      <c r="I1266" s="92"/>
      <c r="J1266" s="92"/>
      <c r="K1266" s="92"/>
      <c r="L1266" s="92"/>
      <c r="M1266" s="92"/>
      <c r="N1266" s="92"/>
      <c r="O1266" s="92"/>
    </row>
    <row r="1267" spans="1:15" ht="15" customHeight="1">
      <c r="A1267" s="337"/>
      <c r="B1267" s="338"/>
      <c r="C1267" s="63"/>
      <c r="D1267" s="63"/>
      <c r="E1267" s="110">
        <f>SUM(E1269:E1269)</f>
        <v>0.03</v>
      </c>
      <c r="G1267" s="92"/>
      <c r="H1267" s="92"/>
      <c r="I1267" s="92"/>
      <c r="J1267" s="92"/>
      <c r="K1267" s="92"/>
      <c r="L1267" s="92"/>
      <c r="M1267" s="92"/>
      <c r="N1267" s="92"/>
      <c r="O1267" s="92"/>
    </row>
    <row r="1268" spans="1:18" ht="15" customHeight="1">
      <c r="A1268" s="340" t="s">
        <v>5</v>
      </c>
      <c r="B1268" s="340"/>
      <c r="C1268" s="61" t="s">
        <v>17</v>
      </c>
      <c r="D1268" s="62" t="s">
        <v>18</v>
      </c>
      <c r="E1268" s="65" t="s">
        <v>7</v>
      </c>
      <c r="G1268" s="156" t="str">
        <f>CONCATENATE("Misc. Healthy parts/ Non Ferrous  Scrap, Lying at ",C1269,". Quantity in MT - ")</f>
        <v>Misc. Healthy parts/ Non Ferrous  Scrap, Lying at OL Barnala. Quantity in MT - </v>
      </c>
      <c r="H1268" s="339" t="str">
        <f ca="1">CONCATENATE(G1268,G1269,(INDIRECT(I1269)),(INDIRECT(J1269)),(INDIRECT(K1269)),(INDIRECT(L1269)),(INDIRECT(M1269)),(INDIRECT(N1269)),(INDIRECT(O1269)),(INDIRECT(P1269)),(INDIRECT(Q1269)),(INDIRECT(R1269)),".")</f>
        <v>Misc. Healthy parts/ Non Ferrous  Scrap, Lying at OL Barnala. Quantity in MT - Misc. copper scrap - 0.03, .</v>
      </c>
      <c r="I1268" s="92" t="str">
        <f aca="true" ca="1" t="array" ref="I1268">CELL("address",INDEX(G1268:G1289,MATCH(TRUE,ISBLANK(G1268:G1289),0)))</f>
        <v>$G$1270</v>
      </c>
      <c r="J1268" s="92">
        <f aca="true" t="array" ref="J1268">MATCH(TRUE,ISBLANK(G1268:G1289),0)</f>
        <v>3</v>
      </c>
      <c r="K1268" s="92">
        <f>J1268-3</f>
        <v>0</v>
      </c>
      <c r="L1268" s="92"/>
      <c r="M1268" s="92"/>
      <c r="N1268" s="92"/>
      <c r="O1268" s="92"/>
      <c r="P1268" s="92"/>
      <c r="Q1268" s="92"/>
      <c r="R1268" s="92"/>
    </row>
    <row r="1269" spans="1:18" ht="15" customHeight="1">
      <c r="A1269" s="340" t="s">
        <v>130</v>
      </c>
      <c r="B1269" s="340"/>
      <c r="C1269" s="308" t="s">
        <v>181</v>
      </c>
      <c r="D1269" s="277" t="s">
        <v>107</v>
      </c>
      <c r="E1269" s="324">
        <v>0.03</v>
      </c>
      <c r="F1269" s="1">
        <v>0.029</v>
      </c>
      <c r="G1269" s="95" t="str">
        <f>CONCATENATE(D1269," - ",E1269,", ")</f>
        <v>Misc. copper scrap - 0.03, </v>
      </c>
      <c r="H1269" s="339"/>
      <c r="I1269" s="92" t="str">
        <f ca="1">IF(J1268&gt;=3,(MID(I1268,2,1)&amp;MID(I1268,4,4)-K1268),CELL("address",Z1269))</f>
        <v>G1270</v>
      </c>
      <c r="J1269" s="92" t="str">
        <f ca="1">IF(J1268&gt;=4,(MID(I1269,1,1)&amp;MID(I1269,2,4)+1),CELL("address",AA1269))</f>
        <v>$AA$1269</v>
      </c>
      <c r="K1269" s="92" t="str">
        <f ca="1">IF(J1268&gt;=5,(MID(J1269,1,1)&amp;MID(J1269,2,4)+1),CELL("address",AB1269))</f>
        <v>$AB$1269</v>
      </c>
      <c r="L1269" s="92" t="str">
        <f ca="1">IF(J1268&gt;=6,(MID(K1269,1,1)&amp;MID(K1269,2,4)+1),CELL("address",AC1269))</f>
        <v>$AC$1269</v>
      </c>
      <c r="M1269" s="92" t="str">
        <f ca="1">IF(J1268&gt;=7,(MID(L1269,1,1)&amp;MID(L1269,2,4)+1),CELL("address",AD1269))</f>
        <v>$AD$1269</v>
      </c>
      <c r="N1269" s="92" t="str">
        <f ca="1">IF(J1268&gt;=8,(MID(M1269,1,1)&amp;MID(M1269,2,4)+1),CELL("address",AE1269))</f>
        <v>$AE$1269</v>
      </c>
      <c r="O1269" s="92" t="str">
        <f ca="1">IF(J1268&gt;=9,(MID(N1269,1,1)&amp;MID(N1269,2,4)+1),CELL("address",AF1269))</f>
        <v>$AF$1269</v>
      </c>
      <c r="P1269" s="92" t="str">
        <f ca="1">IF(J1268&gt;=10,(MID(O1269,1,1)&amp;MID(O1269,2,4)+1),CELL("address",AG1269))</f>
        <v>$AG$1269</v>
      </c>
      <c r="Q1269" s="92" t="str">
        <f ca="1">IF(J1268&gt;=11,(MID(P1269,1,1)&amp;MID(P1269,2,4)+1),CELL("address",AH1269))</f>
        <v>$AH$1269</v>
      </c>
      <c r="R1269" s="92" t="str">
        <f ca="1">IF(J1268&gt;=12,(MID(Q1269,1,1)&amp;MID(Q1269,2,4)+1),CELL("address",AI1269))</f>
        <v>$AI$1269</v>
      </c>
    </row>
    <row r="1270" spans="1:15" ht="15" customHeight="1">
      <c r="A1270" s="33"/>
      <c r="B1270" s="1"/>
      <c r="C1270" s="1"/>
      <c r="D1270" s="1"/>
      <c r="E1270" s="1"/>
      <c r="H1270" s="1"/>
      <c r="I1270" s="92"/>
      <c r="J1270" s="92"/>
      <c r="K1270" s="92"/>
      <c r="L1270" s="92"/>
      <c r="M1270" s="92"/>
      <c r="N1270" s="92"/>
      <c r="O1270" s="92"/>
    </row>
    <row r="1271" spans="1:8" ht="15" customHeight="1">
      <c r="A1271" s="337"/>
      <c r="B1271" s="338"/>
      <c r="C1271" s="63"/>
      <c r="D1271" s="63"/>
      <c r="E1271" s="110">
        <f>SUM(E1273:E1277)</f>
        <v>3.569</v>
      </c>
      <c r="F1271" s="92"/>
      <c r="H1271" s="1"/>
    </row>
    <row r="1272" spans="1:18" ht="15" customHeight="1">
      <c r="A1272" s="340" t="s">
        <v>5</v>
      </c>
      <c r="B1272" s="340"/>
      <c r="C1272" s="61" t="s">
        <v>17</v>
      </c>
      <c r="D1272" s="62" t="s">
        <v>18</v>
      </c>
      <c r="E1272" s="65" t="s">
        <v>7</v>
      </c>
      <c r="F1272" s="92"/>
      <c r="G1272" s="156" t="str">
        <f>CONCATENATE("Misc. Healthy parts/ Non Ferrous  Scrap, Lying at ",C1273,". Quantity in MT - ")</f>
        <v>Misc. Healthy parts/ Non Ferrous  Scrap, Lying at TRY Moga. Quantity in MT - </v>
      </c>
      <c r="H1272" s="339" t="str">
        <f ca="1">CONCATENATE(G1272,G1273,(INDIRECT(I1273)),(INDIRECT(J1273)),(INDIRECT(K1273)),(INDIRECT(L1273)),(INDIRECT(M1273)),(INDIRECT(N1273)),(INDIRECT(O1273)),(INDIRECT(P1273)),(INDIRECT(Q1273)),(INDIRECT(R1273)),".")</f>
        <v>Misc. Healthy parts/ Non Ferrous  Scrap, Lying at TRY Moga. Quantity in MT - Brass scrap - 2.029, Misc. Alumn. Scrap - 0.363, Iron scrap - 0.147, Burnt Cu scrap - 0.071, Nuts &amp; Bolts scrap - 0.959, .</v>
      </c>
      <c r="I1272" s="92" t="str">
        <f aca="true" ca="1" t="array" ref="I1272">CELL("address",INDEX(G1272:G1290,MATCH(TRUE,ISBLANK(G1272:G1290),0)))</f>
        <v>$G$1278</v>
      </c>
      <c r="J1272" s="92">
        <f aca="true" t="array" ref="J1272">MATCH(TRUE,ISBLANK(G1272:G1290),0)</f>
        <v>7</v>
      </c>
      <c r="K1272" s="92">
        <f>J1272-3</f>
        <v>4</v>
      </c>
      <c r="L1272" s="92"/>
      <c r="M1272" s="92"/>
      <c r="N1272" s="92"/>
      <c r="O1272" s="92"/>
      <c r="P1272" s="92"/>
      <c r="Q1272" s="92"/>
      <c r="R1272" s="92"/>
    </row>
    <row r="1273" spans="1:18" ht="15" customHeight="1">
      <c r="A1273" s="340" t="s">
        <v>135</v>
      </c>
      <c r="B1273" s="340"/>
      <c r="C1273" s="330" t="s">
        <v>211</v>
      </c>
      <c r="D1273" s="32" t="s">
        <v>23</v>
      </c>
      <c r="E1273" s="145">
        <v>2.029</v>
      </c>
      <c r="F1273" s="92">
        <v>1.769</v>
      </c>
      <c r="G1273" s="95" t="str">
        <f>CONCATENATE(D1273," - ",E1273,", ")</f>
        <v>Brass scrap - 2.029, </v>
      </c>
      <c r="H1273" s="339"/>
      <c r="I1273" s="92" t="str">
        <f ca="1">IF(J1272&gt;=3,(MID(I1272,2,1)&amp;MID(I1272,4,4)-K1272),CELL("address",Z1273))</f>
        <v>G1274</v>
      </c>
      <c r="J1273" s="92" t="str">
        <f ca="1">IF(J1272&gt;=4,(MID(I1273,1,1)&amp;MID(I1273,2,4)+1),CELL("address",AA1273))</f>
        <v>G1275</v>
      </c>
      <c r="K1273" s="92" t="str">
        <f ca="1">IF(J1272&gt;=5,(MID(J1273,1,1)&amp;MID(J1273,2,4)+1),CELL("address",AB1273))</f>
        <v>G1276</v>
      </c>
      <c r="L1273" s="92" t="str">
        <f ca="1">IF(J1272&gt;=6,(MID(K1273,1,1)&amp;MID(K1273,2,4)+1),CELL("address",AC1273))</f>
        <v>G1277</v>
      </c>
      <c r="M1273" s="92" t="str">
        <f ca="1">IF(J1272&gt;=7,(MID(L1273,1,1)&amp;MID(L1273,2,4)+1),CELL("address",AD1273))</f>
        <v>G1278</v>
      </c>
      <c r="N1273" s="92" t="str">
        <f ca="1">IF(J1272&gt;=8,(MID(M1273,1,1)&amp;MID(M1273,2,4)+1),CELL("address",AE1273))</f>
        <v>$AE$1273</v>
      </c>
      <c r="O1273" s="92" t="str">
        <f ca="1">IF(J1272&gt;=9,(MID(N1273,1,1)&amp;MID(N1273,2,4)+1),CELL("address",AF1273))</f>
        <v>$AF$1273</v>
      </c>
      <c r="P1273" s="92" t="str">
        <f ca="1">IF(J1272&gt;=10,(MID(O1273,1,1)&amp;MID(O1273,2,4)+1),CELL("address",AG1273))</f>
        <v>$AG$1273</v>
      </c>
      <c r="Q1273" s="92" t="str">
        <f ca="1">IF(J1272&gt;=11,(MID(P1273,1,1)&amp;MID(P1273,2,4)+1),CELL("address",AH1273))</f>
        <v>$AH$1273</v>
      </c>
      <c r="R1273" s="92" t="str">
        <f ca="1">IF(J1272&gt;=12,(MID(Q1273,1,1)&amp;MID(Q1273,2,4)+1),CELL("address",AI1273))</f>
        <v>$AI$1273</v>
      </c>
    </row>
    <row r="1274" spans="1:15" ht="15" customHeight="1">
      <c r="A1274" s="340"/>
      <c r="B1274" s="340"/>
      <c r="C1274" s="330"/>
      <c r="D1274" s="32" t="s">
        <v>31</v>
      </c>
      <c r="E1274" s="299">
        <v>0.363</v>
      </c>
      <c r="F1274" s="1">
        <v>0.301</v>
      </c>
      <c r="G1274" s="95" t="str">
        <f>CONCATENATE(D1274," - ",E1274,", ")</f>
        <v>Misc. Alumn. Scrap - 0.363, </v>
      </c>
      <c r="H1274" s="92"/>
      <c r="I1274" s="92"/>
      <c r="J1274" s="92"/>
      <c r="K1274" s="92"/>
      <c r="L1274" s="92"/>
      <c r="M1274" s="92"/>
      <c r="N1274" s="92"/>
      <c r="O1274" s="92"/>
    </row>
    <row r="1275" spans="1:8" ht="15" customHeight="1">
      <c r="A1275" s="340"/>
      <c r="B1275" s="340"/>
      <c r="C1275" s="330"/>
      <c r="D1275" s="319" t="s">
        <v>27</v>
      </c>
      <c r="E1275" s="299">
        <v>0.147</v>
      </c>
      <c r="F1275" s="1">
        <v>0.125</v>
      </c>
      <c r="G1275" s="95" t="str">
        <f>CONCATENATE(D1275," - ",E1275,", ")</f>
        <v>Iron scrap - 0.147, </v>
      </c>
      <c r="H1275" s="1"/>
    </row>
    <row r="1276" spans="1:8" ht="15" customHeight="1">
      <c r="A1276" s="340"/>
      <c r="B1276" s="340"/>
      <c r="C1276" s="330"/>
      <c r="D1276" s="319" t="s">
        <v>37</v>
      </c>
      <c r="E1276" s="278">
        <v>0.071</v>
      </c>
      <c r="F1276" s="1">
        <v>0.062</v>
      </c>
      <c r="G1276" s="95" t="str">
        <f>CONCATENATE(D1276," - ",E1276,", ")</f>
        <v>Burnt Cu scrap - 0.071, </v>
      </c>
      <c r="H1276" s="1"/>
    </row>
    <row r="1277" spans="1:8" ht="15" customHeight="1">
      <c r="A1277" s="340"/>
      <c r="B1277" s="340"/>
      <c r="C1277" s="330"/>
      <c r="D1277" s="319" t="s">
        <v>54</v>
      </c>
      <c r="E1277" s="278">
        <v>0.959</v>
      </c>
      <c r="F1277" s="1">
        <v>0.815</v>
      </c>
      <c r="G1277" s="179" t="str">
        <f>CONCATENATE(D1277," - ",E1277,", ")</f>
        <v>Nuts &amp; Bolts scrap - 0.959, </v>
      </c>
      <c r="H1277" s="1"/>
    </row>
    <row r="1278" spans="1:8" ht="15" customHeight="1">
      <c r="A1278" s="33"/>
      <c r="B1278" s="1"/>
      <c r="C1278" s="1"/>
      <c r="D1278" s="1"/>
      <c r="E1278" s="1"/>
      <c r="F1278" s="92"/>
      <c r="H1278" s="1"/>
    </row>
    <row r="1279" spans="1:15" ht="15" customHeight="1">
      <c r="A1279" s="337"/>
      <c r="B1279" s="338"/>
      <c r="C1279" s="63"/>
      <c r="D1279" s="63"/>
      <c r="E1279" s="110">
        <f>SUM(E1281:E1282)</f>
        <v>0.346</v>
      </c>
      <c r="F1279" s="92"/>
      <c r="G1279" s="92"/>
      <c r="H1279" s="92"/>
      <c r="I1279" s="92"/>
      <c r="J1279" s="92"/>
      <c r="K1279" s="92"/>
      <c r="L1279" s="92"/>
      <c r="M1279" s="92"/>
      <c r="N1279" s="92"/>
      <c r="O1279" s="92"/>
    </row>
    <row r="1280" spans="1:18" ht="15" customHeight="1">
      <c r="A1280" s="340" t="s">
        <v>5</v>
      </c>
      <c r="B1280" s="340"/>
      <c r="C1280" s="61" t="s">
        <v>17</v>
      </c>
      <c r="D1280" s="62" t="s">
        <v>18</v>
      </c>
      <c r="E1280" s="65" t="s">
        <v>7</v>
      </c>
      <c r="G1280" s="156" t="str">
        <f>CONCATENATE("Misc. Healthy parts/ Non Ferrous  Scrap, Lying at ",C1281,". Quantity in MT - ")</f>
        <v>Misc. Healthy parts/ Non Ferrous  Scrap, Lying at CS Ferozepur. Quantity in MT - </v>
      </c>
      <c r="H1280" s="339" t="str">
        <f ca="1">CONCATENATE(G1280,G1281,(INDIRECT(I1281)),(INDIRECT(J1281)),(INDIRECT(K1281)),(INDIRECT(L1281)),(INDIRECT(M1281)),(INDIRECT(N1281)),(INDIRECT(O1281)),(INDIRECT(P1281)),(INDIRECT(Q1281)),(INDIRECT(R1281)),".")</f>
        <v>Misc. Healthy parts/ Non Ferrous  Scrap, Lying at CS Ferozepur. Quantity in MT - Misc. copper scrap - 0.174, All Alumn. Conductor Scrap - 0.172, .</v>
      </c>
      <c r="I1280" s="92" t="str">
        <f aca="true" ca="1" t="array" ref="I1280">CELL("address",INDEX(G1280:G1296,MATCH(TRUE,ISBLANK(G1280:G1296),0)))</f>
        <v>$G$1283</v>
      </c>
      <c r="J1280" s="92">
        <f aca="true" t="array" ref="J1280">MATCH(TRUE,ISBLANK(G1280:G1296),0)</f>
        <v>4</v>
      </c>
      <c r="K1280" s="92">
        <f>J1280-3</f>
        <v>1</v>
      </c>
      <c r="L1280" s="92"/>
      <c r="M1280" s="92"/>
      <c r="N1280" s="92"/>
      <c r="O1280" s="92"/>
      <c r="P1280" s="92"/>
      <c r="Q1280" s="92"/>
      <c r="R1280" s="92"/>
    </row>
    <row r="1281" spans="1:18" ht="15" customHeight="1">
      <c r="A1281" s="340" t="s">
        <v>187</v>
      </c>
      <c r="B1281" s="340"/>
      <c r="C1281" s="330" t="s">
        <v>95</v>
      </c>
      <c r="D1281" s="57" t="s">
        <v>107</v>
      </c>
      <c r="E1281" s="66">
        <v>0.174</v>
      </c>
      <c r="G1281" s="95" t="str">
        <f>CONCATENATE(D1281," - ",E1281,", ")</f>
        <v>Misc. copper scrap - 0.174, </v>
      </c>
      <c r="H1281" s="339"/>
      <c r="I1281" s="92" t="str">
        <f ca="1">IF(J1280&gt;=3,(MID(I1280,2,1)&amp;MID(I1280,4,4)-K1280),CELL("address",Z1281))</f>
        <v>G1282</v>
      </c>
      <c r="J1281" s="92" t="str">
        <f ca="1">IF(J1280&gt;=4,(MID(I1281,1,1)&amp;MID(I1281,2,4)+1),CELL("address",AA1281))</f>
        <v>G1283</v>
      </c>
      <c r="K1281" s="92" t="str">
        <f ca="1">IF(J1280&gt;=5,(MID(J1281,1,1)&amp;MID(J1281,2,4)+1),CELL("address",AB1281))</f>
        <v>$AB$1281</v>
      </c>
      <c r="L1281" s="92" t="str">
        <f ca="1">IF(J1280&gt;=6,(MID(K1281,1,1)&amp;MID(K1281,2,4)+1),CELL("address",AC1281))</f>
        <v>$AC$1281</v>
      </c>
      <c r="M1281" s="92" t="str">
        <f ca="1">IF(J1280&gt;=7,(MID(L1281,1,1)&amp;MID(L1281,2,4)+1),CELL("address",AD1281))</f>
        <v>$AD$1281</v>
      </c>
      <c r="N1281" s="92" t="str">
        <f ca="1">IF(J1280&gt;=8,(MID(M1281,1,1)&amp;MID(M1281,2,4)+1),CELL("address",AE1281))</f>
        <v>$AE$1281</v>
      </c>
      <c r="O1281" s="92" t="str">
        <f ca="1">IF(J1280&gt;=9,(MID(N1281,1,1)&amp;MID(N1281,2,4)+1),CELL("address",AF1281))</f>
        <v>$AF$1281</v>
      </c>
      <c r="P1281" s="92" t="str">
        <f ca="1">IF(J1280&gt;=10,(MID(O1281,1,1)&amp;MID(O1281,2,4)+1),CELL("address",AG1281))</f>
        <v>$AG$1281</v>
      </c>
      <c r="Q1281" s="92" t="str">
        <f ca="1">IF(J1280&gt;=11,(MID(P1281,1,1)&amp;MID(P1281,2,4)+1),CELL("address",AH1281))</f>
        <v>$AH$1281</v>
      </c>
      <c r="R1281" s="92" t="str">
        <f ca="1">IF(J1280&gt;=12,(MID(Q1281,1,1)&amp;MID(Q1281,2,4)+1),CELL("address",AI1281))</f>
        <v>$AI$1281</v>
      </c>
    </row>
    <row r="1282" spans="1:15" ht="15" customHeight="1">
      <c r="A1282" s="340"/>
      <c r="B1282" s="340"/>
      <c r="C1282" s="330"/>
      <c r="D1282" s="42" t="s">
        <v>32</v>
      </c>
      <c r="E1282" s="43">
        <v>0.172</v>
      </c>
      <c r="G1282" s="95" t="str">
        <f>CONCATENATE(D1282," - ",E1282,", ")</f>
        <v>All Alumn. Conductor Scrap - 0.172, </v>
      </c>
      <c r="H1282" s="1"/>
      <c r="I1282" s="92"/>
      <c r="J1282" s="92"/>
      <c r="K1282" s="92"/>
      <c r="L1282" s="92"/>
      <c r="M1282" s="92"/>
      <c r="N1282" s="92"/>
      <c r="O1282" s="92"/>
    </row>
    <row r="1283" spans="1:8" ht="15" customHeight="1">
      <c r="A1283" s="33"/>
      <c r="B1283" s="1"/>
      <c r="C1283" s="1"/>
      <c r="D1283" s="1"/>
      <c r="E1283" s="1"/>
      <c r="H1283" s="1"/>
    </row>
    <row r="1284" spans="1:8" ht="15" customHeight="1">
      <c r="A1284" s="337"/>
      <c r="B1284" s="338"/>
      <c r="C1284" s="63"/>
      <c r="D1284" s="63"/>
      <c r="E1284" s="110">
        <f>SUM(E1286:E1289)</f>
        <v>0.36700000000000005</v>
      </c>
      <c r="H1284" s="1"/>
    </row>
    <row r="1285" spans="1:18" ht="15" customHeight="1">
      <c r="A1285" s="340" t="s">
        <v>5</v>
      </c>
      <c r="B1285" s="340"/>
      <c r="C1285" s="61" t="s">
        <v>17</v>
      </c>
      <c r="D1285" s="62" t="s">
        <v>18</v>
      </c>
      <c r="E1285" s="65" t="s">
        <v>7</v>
      </c>
      <c r="F1285" s="92"/>
      <c r="G1285" s="156" t="str">
        <f>CONCATENATE("Misc. Healthy parts/ Non Ferrous  Scrap, Lying at ",C1286,". Quantity in MT - ")</f>
        <v>Misc. Healthy parts/ Non Ferrous  Scrap, Lying at TRY Barnala. Quantity in MT - </v>
      </c>
      <c r="H1285" s="339" t="str">
        <f ca="1">CONCATENATE(G1285,G1286,(INDIRECT(I1286)),(INDIRECT(J1286)),(INDIRECT(K1286)),(INDIRECT(L1286)),(INDIRECT(M1286)),(INDIRECT(N1286)),(INDIRECT(O1286)),(INDIRECT(P1286)),(INDIRECT(Q1286)),(INDIRECT(R1286)),".")</f>
        <v>Misc. Healthy parts/ Non Ferrous  Scrap, Lying at TRY Barnala. Quantity in MT - Brass scrap - 0.276, Misc. Alumn. Scrap - 0.011, Iron scrap - 0.066, Burnt Cu scrap - 0.014, .</v>
      </c>
      <c r="I1285" s="92" t="str">
        <f aca="true" ca="1" t="array" ref="I1285">CELL("address",INDEX(G1285:G1301,MATCH(TRUE,ISBLANK(G1285:G1301),0)))</f>
        <v>$G$1290</v>
      </c>
      <c r="J1285" s="92">
        <f aca="true" t="array" ref="J1285">MATCH(TRUE,ISBLANK(G1285:G1301),0)</f>
        <v>6</v>
      </c>
      <c r="K1285" s="92">
        <f>J1285-3</f>
        <v>3</v>
      </c>
      <c r="L1285" s="92"/>
      <c r="M1285" s="92"/>
      <c r="N1285" s="92"/>
      <c r="O1285" s="92"/>
      <c r="P1285" s="92"/>
      <c r="Q1285" s="92"/>
      <c r="R1285" s="92"/>
    </row>
    <row r="1286" spans="1:18" ht="13.5" customHeight="1">
      <c r="A1286" s="340" t="s">
        <v>193</v>
      </c>
      <c r="B1286" s="340"/>
      <c r="C1286" s="330" t="s">
        <v>291</v>
      </c>
      <c r="D1286" s="42" t="s">
        <v>23</v>
      </c>
      <c r="E1286" s="111">
        <v>0.276</v>
      </c>
      <c r="F1286" s="92"/>
      <c r="G1286" s="95" t="str">
        <f>CONCATENATE(D1286," - ",E1286,", ")</f>
        <v>Brass scrap - 0.276, </v>
      </c>
      <c r="H1286" s="339"/>
      <c r="I1286" s="92" t="str">
        <f ca="1">IF(J1285&gt;=3,(MID(I1285,2,1)&amp;MID(I1285,4,4)-K1285),CELL("address",Z1286))</f>
        <v>G1287</v>
      </c>
      <c r="J1286" s="92" t="str">
        <f ca="1">IF(J1285&gt;=4,(MID(I1286,1,1)&amp;MID(I1286,2,4)+1),CELL("address",AA1286))</f>
        <v>G1288</v>
      </c>
      <c r="K1286" s="92" t="str">
        <f ca="1">IF(J1285&gt;=5,(MID(J1286,1,1)&amp;MID(J1286,2,4)+1),CELL("address",AB1286))</f>
        <v>G1289</v>
      </c>
      <c r="L1286" s="92" t="str">
        <f ca="1">IF(J1285&gt;=6,(MID(K1286,1,1)&amp;MID(K1286,2,4)+1),CELL("address",AC1286))</f>
        <v>G1290</v>
      </c>
      <c r="M1286" s="92" t="str">
        <f ca="1">IF(J1285&gt;=7,(MID(L1286,1,1)&amp;MID(L1286,2,4)+1),CELL("address",AD1286))</f>
        <v>$AD$1286</v>
      </c>
      <c r="N1286" s="92" t="str">
        <f ca="1">IF(J1285&gt;=8,(MID(M1286,1,1)&amp;MID(M1286,2,4)+1),CELL("address",AE1286))</f>
        <v>$AE$1286</v>
      </c>
      <c r="O1286" s="92" t="str">
        <f ca="1">IF(J1285&gt;=9,(MID(N1286,1,1)&amp;MID(N1286,2,4)+1),CELL("address",AF1286))</f>
        <v>$AF$1286</v>
      </c>
      <c r="P1286" s="92" t="str">
        <f ca="1">IF(J1285&gt;=10,(MID(O1286,1,1)&amp;MID(O1286,2,4)+1),CELL("address",AG1286))</f>
        <v>$AG$1286</v>
      </c>
      <c r="Q1286" s="92" t="str">
        <f ca="1">IF(J1285&gt;=11,(MID(P1286,1,1)&amp;MID(P1286,2,4)+1),CELL("address",AH1286))</f>
        <v>$AH$1286</v>
      </c>
      <c r="R1286" s="92" t="str">
        <f ca="1">IF(J1285&gt;=12,(MID(Q1286,1,1)&amp;MID(Q1286,2,4)+1),CELL("address",AI1286))</f>
        <v>$AI$1286</v>
      </c>
    </row>
    <row r="1287" spans="1:15" ht="15" customHeight="1">
      <c r="A1287" s="340"/>
      <c r="B1287" s="340"/>
      <c r="C1287" s="330"/>
      <c r="D1287" s="42" t="s">
        <v>31</v>
      </c>
      <c r="E1287" s="65">
        <v>0.011</v>
      </c>
      <c r="G1287" s="95" t="str">
        <f>CONCATENATE(D1287," - ",E1287,", ")</f>
        <v>Misc. Alumn. Scrap - 0.011, </v>
      </c>
      <c r="H1287" s="92"/>
      <c r="I1287" s="92"/>
      <c r="J1287" s="92"/>
      <c r="K1287" s="92"/>
      <c r="L1287" s="92"/>
      <c r="M1287" s="92"/>
      <c r="N1287" s="92"/>
      <c r="O1287" s="92"/>
    </row>
    <row r="1288" spans="1:8" ht="15" customHeight="1">
      <c r="A1288" s="340"/>
      <c r="B1288" s="340"/>
      <c r="C1288" s="330"/>
      <c r="D1288" s="38" t="s">
        <v>27</v>
      </c>
      <c r="E1288" s="65">
        <v>0.066</v>
      </c>
      <c r="G1288" s="95" t="str">
        <f>CONCATENATE(D1288," - ",E1288,", ")</f>
        <v>Iron scrap - 0.066, </v>
      </c>
      <c r="H1288" s="1"/>
    </row>
    <row r="1289" spans="1:8" ht="15" customHeight="1">
      <c r="A1289" s="340"/>
      <c r="B1289" s="340"/>
      <c r="C1289" s="330"/>
      <c r="D1289" s="38" t="s">
        <v>37</v>
      </c>
      <c r="E1289" s="209">
        <v>0.014</v>
      </c>
      <c r="G1289" s="95" t="str">
        <f>CONCATENATE(D1289," - ",E1289,", ")</f>
        <v>Burnt Cu scrap - 0.014, </v>
      </c>
      <c r="H1289" s="1"/>
    </row>
    <row r="1290" spans="1:8" ht="15" customHeight="1">
      <c r="A1290" s="33"/>
      <c r="B1290" s="1"/>
      <c r="C1290" s="1"/>
      <c r="D1290" s="1"/>
      <c r="E1290" s="1"/>
      <c r="H1290" s="1"/>
    </row>
    <row r="1291" spans="1:8" ht="11.25" customHeight="1">
      <c r="A1291" s="337"/>
      <c r="B1291" s="338"/>
      <c r="C1291" s="63"/>
      <c r="D1291" s="63"/>
      <c r="E1291" s="64">
        <f>SUM(E1293:E1294)</f>
        <v>0.29000000000000004</v>
      </c>
      <c r="H1291" s="1"/>
    </row>
    <row r="1292" spans="1:18" ht="15" customHeight="1">
      <c r="A1292" s="340" t="s">
        <v>5</v>
      </c>
      <c r="B1292" s="340"/>
      <c r="C1292" s="61" t="s">
        <v>17</v>
      </c>
      <c r="D1292" s="62" t="s">
        <v>18</v>
      </c>
      <c r="E1292" s="61" t="s">
        <v>7</v>
      </c>
      <c r="G1292" s="156" t="str">
        <f>CONCATENATE("Misc. Healthy parts/ Non Ferrous  Scrap, Lying at ",C1293,". Quantity in MT - ")</f>
        <v>Misc. Healthy parts/ Non Ferrous  Scrap, Lying at TRY Ropar. Quantity in MT - </v>
      </c>
      <c r="H1292" s="339" t="str">
        <f ca="1">CONCATENATE(G1292,G1293,(INDIRECT(I1293)),(INDIRECT(J1293)),(INDIRECT(K1293)),(INDIRECT(L1293)),(INDIRECT(M1293)),(INDIRECT(N1293)),(INDIRECT(O1293)),(INDIRECT(P1293)),(INDIRECT(Q1293)),(INDIRECT(R1293)),".")</f>
        <v>Misc. Healthy parts/ Non Ferrous  Scrap, Lying at TRY Ropar. Quantity in MT - Misc. Alumn. Scrap - 0.154, Burnt Cu scrap - 0.136, .</v>
      </c>
      <c r="I1292" s="92" t="str">
        <f aca="true" ca="1" t="array" ref="I1292">CELL("address",INDEX(G1292:G1309,MATCH(TRUE,ISBLANK(G1292:G1309),0)))</f>
        <v>$G$1295</v>
      </c>
      <c r="J1292" s="92">
        <f aca="true" t="array" ref="J1292">MATCH(TRUE,ISBLANK(G1292:G1309),0)</f>
        <v>4</v>
      </c>
      <c r="K1292" s="92">
        <f>J1292-3</f>
        <v>1</v>
      </c>
      <c r="L1292" s="92"/>
      <c r="M1292" s="92"/>
      <c r="N1292" s="92"/>
      <c r="O1292" s="92"/>
      <c r="P1292" s="92"/>
      <c r="Q1292" s="92"/>
      <c r="R1292" s="92"/>
    </row>
    <row r="1293" spans="1:18" ht="15" customHeight="1">
      <c r="A1293" s="340" t="s">
        <v>200</v>
      </c>
      <c r="B1293" s="340"/>
      <c r="C1293" s="330" t="s">
        <v>137</v>
      </c>
      <c r="D1293" s="42" t="s">
        <v>31</v>
      </c>
      <c r="E1293" s="42">
        <v>0.154</v>
      </c>
      <c r="G1293" s="95" t="str">
        <f>CONCATENATE(D1293," - ",E1293,", ")</f>
        <v>Misc. Alumn. Scrap - 0.154, </v>
      </c>
      <c r="H1293" s="339"/>
      <c r="I1293" s="92" t="str">
        <f ca="1">IF(J1292&gt;=3,(MID(I1292,2,1)&amp;MID(I1292,4,4)-K1292),CELL("address",Z1293))</f>
        <v>G1294</v>
      </c>
      <c r="J1293" s="92" t="str">
        <f ca="1">IF(J1292&gt;=4,(MID(I1293,1,1)&amp;MID(I1293,2,4)+1),CELL("address",AA1293))</f>
        <v>G1295</v>
      </c>
      <c r="K1293" s="92" t="str">
        <f ca="1">IF(J1292&gt;=5,(MID(J1293,1,1)&amp;MID(J1293,2,4)+1),CELL("address",AB1293))</f>
        <v>$AB$1293</v>
      </c>
      <c r="L1293" s="92" t="str">
        <f ca="1">IF(J1292&gt;=6,(MID(K1293,1,1)&amp;MID(K1293,2,4)+1),CELL("address",AC1293))</f>
        <v>$AC$1293</v>
      </c>
      <c r="M1293" s="92" t="str">
        <f ca="1">IF(J1292&gt;=7,(MID(L1293,1,1)&amp;MID(L1293,2,4)+1),CELL("address",AD1293))</f>
        <v>$AD$1293</v>
      </c>
      <c r="N1293" s="92" t="str">
        <f ca="1">IF(J1292&gt;=8,(MID(M1293,1,1)&amp;MID(M1293,2,4)+1),CELL("address",AE1293))</f>
        <v>$AE$1293</v>
      </c>
      <c r="O1293" s="92" t="str">
        <f ca="1">IF(J1292&gt;=9,(MID(N1293,1,1)&amp;MID(N1293,2,4)+1),CELL("address",AF1293))</f>
        <v>$AF$1293</v>
      </c>
      <c r="P1293" s="92" t="str">
        <f ca="1">IF(J1292&gt;=10,(MID(O1293,1,1)&amp;MID(O1293,2,4)+1),CELL("address",AG1293))</f>
        <v>$AG$1293</v>
      </c>
      <c r="Q1293" s="92" t="str">
        <f ca="1">IF(J1292&gt;=11,(MID(P1293,1,1)&amp;MID(P1293,2,4)+1),CELL("address",AH1293))</f>
        <v>$AH$1293</v>
      </c>
      <c r="R1293" s="92" t="str">
        <f ca="1">IF(J1292&gt;=12,(MID(Q1293,1,1)&amp;MID(Q1293,2,4)+1),CELL("address",AI1293))</f>
        <v>$AI$1293</v>
      </c>
    </row>
    <row r="1294" spans="1:15" ht="15" customHeight="1">
      <c r="A1294" s="340"/>
      <c r="B1294" s="340"/>
      <c r="C1294" s="330"/>
      <c r="D1294" s="38" t="s">
        <v>37</v>
      </c>
      <c r="E1294" s="61">
        <v>0.136</v>
      </c>
      <c r="G1294" s="95" t="str">
        <f>CONCATENATE(D1294," - ",E1294,", ")</f>
        <v>Burnt Cu scrap - 0.136, </v>
      </c>
      <c r="H1294" s="1"/>
      <c r="I1294" s="92"/>
      <c r="J1294" s="92"/>
      <c r="K1294" s="92"/>
      <c r="L1294" s="92"/>
      <c r="M1294" s="92"/>
      <c r="N1294" s="92"/>
      <c r="O1294" s="92"/>
    </row>
    <row r="1295" spans="1:8" ht="15" customHeight="1">
      <c r="A1295" s="1"/>
      <c r="B1295" s="1"/>
      <c r="C1295" s="1"/>
      <c r="D1295" s="1"/>
      <c r="E1295" s="1"/>
      <c r="H1295" s="1"/>
    </row>
    <row r="1296" spans="1:8" ht="15" customHeight="1">
      <c r="A1296" s="337"/>
      <c r="B1296" s="338"/>
      <c r="C1296" s="63"/>
      <c r="D1296" s="63"/>
      <c r="E1296" s="110">
        <f>SUM(E1298:E1300)</f>
        <v>0.281</v>
      </c>
      <c r="H1296" s="1"/>
    </row>
    <row r="1297" spans="1:18" ht="15" customHeight="1">
      <c r="A1297" s="340" t="s">
        <v>5</v>
      </c>
      <c r="B1297" s="340"/>
      <c r="C1297" s="61" t="s">
        <v>17</v>
      </c>
      <c r="D1297" s="62" t="s">
        <v>18</v>
      </c>
      <c r="E1297" s="65" t="s">
        <v>7</v>
      </c>
      <c r="G1297" s="156" t="str">
        <f>CONCATENATE("Misc. Healthy parts/ Non Ferrous  Scrap, Lying at ",C1298,". Quantity in MT - ")</f>
        <v>Misc. Healthy parts/ Non Ferrous  Scrap, Lying at TRY Kotkapura. Quantity in MT - </v>
      </c>
      <c r="H1297" s="339" t="str">
        <f ca="1">CONCATENATE(G1297,G1298,(INDIRECT(I1298)),(INDIRECT(J1298)),(INDIRECT(K1298)),(INDIRECT(L1298)),(INDIRECT(M1298)),(INDIRECT(N1298)),(INDIRECT(O1298)),(INDIRECT(P1298)),(INDIRECT(Q1298)),(INDIRECT(R1298)),".")</f>
        <v>Misc. Healthy parts/ Non Ferrous  Scrap, Lying at TRY Kotkapura. Quantity in MT - Misc. Alumn. Scrap - 0.055, Iron scrap - 0.058, Brass scrap - 0.168, .</v>
      </c>
      <c r="I1297" s="92" t="str">
        <f aca="true" ca="1" t="array" ref="I1297">CELL("address",INDEX(G1297:G1314,MATCH(TRUE,ISBLANK(G1297:G1314),0)))</f>
        <v>$G$1301</v>
      </c>
      <c r="J1297" s="92">
        <f aca="true" t="array" ref="J1297">MATCH(TRUE,ISBLANK(G1297:G1314),0)</f>
        <v>5</v>
      </c>
      <c r="K1297" s="92">
        <f>J1297-3</f>
        <v>2</v>
      </c>
      <c r="L1297" s="92"/>
      <c r="M1297" s="92"/>
      <c r="N1297" s="92"/>
      <c r="O1297" s="92"/>
      <c r="P1297" s="92"/>
      <c r="Q1297" s="92"/>
      <c r="R1297" s="92"/>
    </row>
    <row r="1298" spans="1:18" ht="15" customHeight="1">
      <c r="A1298" s="340" t="s">
        <v>223</v>
      </c>
      <c r="B1298" s="340"/>
      <c r="C1298" s="330" t="s">
        <v>234</v>
      </c>
      <c r="D1298" s="42" t="s">
        <v>31</v>
      </c>
      <c r="E1298" s="65">
        <v>0.055</v>
      </c>
      <c r="G1298" s="95" t="str">
        <f>CONCATENATE(D1298," - ",E1298,", ")</f>
        <v>Misc. Alumn. Scrap - 0.055, </v>
      </c>
      <c r="H1298" s="339"/>
      <c r="I1298" s="92" t="str">
        <f ca="1">IF(J1297&gt;=3,(MID(I1297,2,1)&amp;MID(I1297,4,4)-K1297),CELL("address",Z1298))</f>
        <v>G1299</v>
      </c>
      <c r="J1298" s="92" t="str">
        <f ca="1">IF(J1297&gt;=4,(MID(I1298,1,1)&amp;MID(I1298,2,4)+1),CELL("address",AA1298))</f>
        <v>G1300</v>
      </c>
      <c r="K1298" s="92" t="str">
        <f ca="1">IF(J1297&gt;=5,(MID(J1298,1,1)&amp;MID(J1298,2,4)+1),CELL("address",AB1298))</f>
        <v>G1301</v>
      </c>
      <c r="L1298" s="92" t="str">
        <f ca="1">IF(J1297&gt;=6,(MID(K1298,1,1)&amp;MID(K1298,2,4)+1),CELL("address",AC1298))</f>
        <v>$AC$1298</v>
      </c>
      <c r="M1298" s="92" t="str">
        <f ca="1">IF(J1297&gt;=7,(MID(L1298,1,1)&amp;MID(L1298,2,4)+1),CELL("address",AD1298))</f>
        <v>$AD$1298</v>
      </c>
      <c r="N1298" s="92" t="str">
        <f ca="1">IF(J1297&gt;=8,(MID(M1298,1,1)&amp;MID(M1298,2,4)+1),CELL("address",AE1298))</f>
        <v>$AE$1298</v>
      </c>
      <c r="O1298" s="92" t="str">
        <f ca="1">IF(J1297&gt;=9,(MID(N1298,1,1)&amp;MID(N1298,2,4)+1),CELL("address",AF1298))</f>
        <v>$AF$1298</v>
      </c>
      <c r="P1298" s="92" t="str">
        <f ca="1">IF(J1297&gt;=10,(MID(O1298,1,1)&amp;MID(O1298,2,4)+1),CELL("address",AG1298))</f>
        <v>$AG$1298</v>
      </c>
      <c r="Q1298" s="92" t="str">
        <f ca="1">IF(J1297&gt;=11,(MID(P1298,1,1)&amp;MID(P1298,2,4)+1),CELL("address",AH1298))</f>
        <v>$AH$1298</v>
      </c>
      <c r="R1298" s="92" t="str">
        <f ca="1">IF(J1297&gt;=12,(MID(Q1298,1,1)&amp;MID(Q1298,2,4)+1),CELL("address",AI1298))</f>
        <v>$AI$1298</v>
      </c>
    </row>
    <row r="1299" spans="1:15" ht="15" customHeight="1">
      <c r="A1299" s="340"/>
      <c r="B1299" s="340"/>
      <c r="C1299" s="330"/>
      <c r="D1299" s="38" t="s">
        <v>27</v>
      </c>
      <c r="E1299" s="65">
        <v>0.058</v>
      </c>
      <c r="G1299" s="95" t="str">
        <f>CONCATENATE(D1299," - ",E1299,", ")</f>
        <v>Iron scrap - 0.058, </v>
      </c>
      <c r="H1299" s="1"/>
      <c r="I1299" s="92"/>
      <c r="J1299" s="92"/>
      <c r="K1299" s="92"/>
      <c r="L1299" s="92"/>
      <c r="M1299" s="92"/>
      <c r="N1299" s="92"/>
      <c r="O1299" s="92"/>
    </row>
    <row r="1300" spans="1:8" ht="15" customHeight="1">
      <c r="A1300" s="340"/>
      <c r="B1300" s="340"/>
      <c r="C1300" s="330"/>
      <c r="D1300" s="32" t="s">
        <v>23</v>
      </c>
      <c r="E1300" s="278">
        <v>0.168</v>
      </c>
      <c r="F1300" s="1">
        <v>0.164</v>
      </c>
      <c r="G1300" s="95" t="str">
        <f>CONCATENATE(D1300," - ",E1300,", ")</f>
        <v>Brass scrap - 0.168, </v>
      </c>
      <c r="H1300" s="1"/>
    </row>
    <row r="1301" spans="1:8" ht="13.5" customHeight="1">
      <c r="A1301" s="1"/>
      <c r="B1301" s="1"/>
      <c r="C1301" s="1"/>
      <c r="D1301" s="1"/>
      <c r="E1301" s="1"/>
      <c r="H1301" s="1"/>
    </row>
    <row r="1302" spans="1:8" ht="13.5" customHeight="1">
      <c r="A1302" s="337"/>
      <c r="B1302" s="338"/>
      <c r="C1302" s="63"/>
      <c r="D1302" s="63"/>
      <c r="E1302" s="110">
        <f>SUM(E1304:E1306)</f>
        <v>0.031</v>
      </c>
      <c r="H1302" s="1"/>
    </row>
    <row r="1303" spans="1:18" ht="15" customHeight="1">
      <c r="A1303" s="340" t="s">
        <v>5</v>
      </c>
      <c r="B1303" s="340"/>
      <c r="C1303" s="61" t="s">
        <v>17</v>
      </c>
      <c r="D1303" s="62" t="s">
        <v>18</v>
      </c>
      <c r="E1303" s="65" t="s">
        <v>7</v>
      </c>
      <c r="G1303" s="156" t="str">
        <f>CONCATENATE("Misc. Healthy parts/ Non Ferrous  Scrap, Lying at ",C1304,". Quantity in MT - ")</f>
        <v>Misc. Healthy parts/ Non Ferrous  Scrap, Lying at TRY Moga. Quantity in MT - </v>
      </c>
      <c r="H1303" s="339" t="str">
        <f ca="1">CONCATENATE(G1303,G1304,(INDIRECT(I1304)),(INDIRECT(J1304)),(INDIRECT(K1304)),(INDIRECT(L1304)),(INDIRECT(M1304)),(INDIRECT(N1304)),(INDIRECT(O1304)),(INDIRECT(P1304)),(INDIRECT(Q1304)),(INDIRECT(R1304)),".")</f>
        <v>Misc. Healthy parts/ Non Ferrous  Scrap, Lying at TRY Moga. Quantity in MT - Misc. Alumn. Scrap - 0.004, Iron scrap - 0.003, Brass scrap - 0.024, .</v>
      </c>
      <c r="I1303" s="92" t="str">
        <f aca="true" ca="1" t="array" ref="I1303">CELL("address",INDEX(G1303:G1320,MATCH(TRUE,ISBLANK(G1303:G1320),0)))</f>
        <v>$G$1307</v>
      </c>
      <c r="J1303" s="92">
        <f aca="true" t="array" ref="J1303">MATCH(TRUE,ISBLANK(G1303:G1320),0)</f>
        <v>5</v>
      </c>
      <c r="K1303" s="92">
        <f>J1303-3</f>
        <v>2</v>
      </c>
      <c r="L1303" s="92"/>
      <c r="M1303" s="92"/>
      <c r="N1303" s="92"/>
      <c r="O1303" s="92"/>
      <c r="P1303" s="92"/>
      <c r="Q1303" s="92"/>
      <c r="R1303" s="92"/>
    </row>
    <row r="1304" spans="1:18" ht="15" customHeight="1">
      <c r="A1304" s="340" t="s">
        <v>185</v>
      </c>
      <c r="B1304" s="340"/>
      <c r="C1304" s="330" t="s">
        <v>211</v>
      </c>
      <c r="D1304" s="42" t="s">
        <v>31</v>
      </c>
      <c r="E1304" s="111">
        <v>0.004</v>
      </c>
      <c r="G1304" s="95" t="str">
        <f>CONCATENATE(D1304," - ",E1304,", ")</f>
        <v>Misc. Alumn. Scrap - 0.004, </v>
      </c>
      <c r="H1304" s="339"/>
      <c r="I1304" s="92" t="str">
        <f ca="1">IF(J1303&gt;=3,(MID(I1303,2,1)&amp;MID(I1303,4,4)-K1303),CELL("address",Z1304))</f>
        <v>G1305</v>
      </c>
      <c r="J1304" s="92" t="str">
        <f ca="1">IF(J1303&gt;=4,(MID(I1304,1,1)&amp;MID(I1304,2,4)+1),CELL("address",AA1304))</f>
        <v>G1306</v>
      </c>
      <c r="K1304" s="92" t="str">
        <f ca="1">IF(J1303&gt;=5,(MID(J1304,1,1)&amp;MID(J1304,2,4)+1),CELL("address",AB1304))</f>
        <v>G1307</v>
      </c>
      <c r="L1304" s="92" t="str">
        <f ca="1">IF(J1303&gt;=6,(MID(K1304,1,1)&amp;MID(K1304,2,4)+1),CELL("address",AC1304))</f>
        <v>$AC$1304</v>
      </c>
      <c r="M1304" s="92" t="str">
        <f ca="1">IF(J1303&gt;=7,(MID(L1304,1,1)&amp;MID(L1304,2,4)+1),CELL("address",AD1304))</f>
        <v>$AD$1304</v>
      </c>
      <c r="N1304" s="92" t="str">
        <f ca="1">IF(J1303&gt;=8,(MID(M1304,1,1)&amp;MID(M1304,2,4)+1),CELL("address",AE1304))</f>
        <v>$AE$1304</v>
      </c>
      <c r="O1304" s="92" t="str">
        <f ca="1">IF(J1303&gt;=9,(MID(N1304,1,1)&amp;MID(N1304,2,4)+1),CELL("address",AF1304))</f>
        <v>$AF$1304</v>
      </c>
      <c r="P1304" s="92" t="str">
        <f ca="1">IF(J1303&gt;=10,(MID(O1304,1,1)&amp;MID(O1304,2,4)+1),CELL("address",AG1304))</f>
        <v>$AG$1304</v>
      </c>
      <c r="Q1304" s="92" t="str">
        <f ca="1">IF(J1303&gt;=11,(MID(P1304,1,1)&amp;MID(P1304,2,4)+1),CELL("address",AH1304))</f>
        <v>$AH$1304</v>
      </c>
      <c r="R1304" s="92" t="str">
        <f ca="1">IF(J1303&gt;=12,(MID(Q1304,1,1)&amp;MID(Q1304,2,4)+1),CELL("address",AI1304))</f>
        <v>$AI$1304</v>
      </c>
    </row>
    <row r="1305" spans="1:15" ht="15" customHeight="1">
      <c r="A1305" s="340"/>
      <c r="B1305" s="340"/>
      <c r="C1305" s="330"/>
      <c r="D1305" s="38" t="s">
        <v>27</v>
      </c>
      <c r="E1305" s="65">
        <v>0.003</v>
      </c>
      <c r="G1305" s="95" t="str">
        <f>CONCATENATE(D1305," - ",E1305,", ")</f>
        <v>Iron scrap - 0.003, </v>
      </c>
      <c r="H1305" s="1"/>
      <c r="I1305" s="92"/>
      <c r="J1305" s="92"/>
      <c r="K1305" s="92"/>
      <c r="L1305" s="92"/>
      <c r="M1305" s="92"/>
      <c r="N1305" s="92"/>
      <c r="O1305" s="92"/>
    </row>
    <row r="1306" spans="1:15" ht="15" customHeight="1">
      <c r="A1306" s="340"/>
      <c r="B1306" s="340"/>
      <c r="C1306" s="330"/>
      <c r="D1306" s="32" t="s">
        <v>23</v>
      </c>
      <c r="E1306" s="278">
        <v>0.024</v>
      </c>
      <c r="F1306" s="1" t="s">
        <v>723</v>
      </c>
      <c r="G1306" s="95" t="str">
        <f>CONCATENATE(D1306," - ",E1306,", ")</f>
        <v>Brass scrap - 0.024, </v>
      </c>
      <c r="H1306" s="1"/>
      <c r="I1306" s="92"/>
      <c r="J1306" s="92"/>
      <c r="K1306" s="92"/>
      <c r="L1306" s="92"/>
      <c r="M1306" s="92"/>
      <c r="N1306" s="92"/>
      <c r="O1306" s="92"/>
    </row>
    <row r="1307" spans="1:8" ht="15" customHeight="1">
      <c r="A1307" s="1"/>
      <c r="B1307" s="1"/>
      <c r="C1307" s="1"/>
      <c r="D1307" s="1"/>
      <c r="E1307" s="1"/>
      <c r="H1307" s="1"/>
    </row>
    <row r="1308" spans="1:8" ht="15" customHeight="1">
      <c r="A1308" s="337"/>
      <c r="B1308" s="338"/>
      <c r="C1308" s="63"/>
      <c r="D1308" s="63"/>
      <c r="E1308" s="64">
        <f>SUM(E1310:E1310)</f>
        <v>2</v>
      </c>
      <c r="H1308" s="1"/>
    </row>
    <row r="1309" spans="1:18" ht="15" customHeight="1">
      <c r="A1309" s="340" t="s">
        <v>5</v>
      </c>
      <c r="B1309" s="340"/>
      <c r="C1309" s="61" t="s">
        <v>17</v>
      </c>
      <c r="D1309" s="62" t="s">
        <v>18</v>
      </c>
      <c r="E1309" s="61" t="s">
        <v>7</v>
      </c>
      <c r="G1309" s="156" t="str">
        <f>CONCATENATE("Misc. Healthy parts/ Non Ferrous  Scrap, Lying at ",C1310,". Quantity in MT - ")</f>
        <v>Misc. Healthy parts/ Non Ferrous  Scrap, Lying at TRY Malerkotla. Quantity in MT - </v>
      </c>
      <c r="H1309" s="339" t="str">
        <f ca="1">CONCATENATE(G1309,G1310,(INDIRECT(I1310)),(INDIRECT(J1310)),(INDIRECT(K1310)),(INDIRECT(L1310)),(INDIRECT(M1310)),(INDIRECT(N1310)),(INDIRECT(O1310)),(INDIRECT(P1310)),(INDIRECT(Q1310)),(INDIRECT(R1310)),".")</f>
        <v>Misc. Healthy parts/ Non Ferrous  Scrap, Lying at TRY Malerkotla. Quantity in MT - Brass scrap - 2, .</v>
      </c>
      <c r="I1309" s="92" t="str">
        <f aca="true" ca="1" t="array" ref="I1309">CELL("address",INDEX(G1309:G1330,MATCH(TRUE,ISBLANK(G1309:G1330),0)))</f>
        <v>$G$1311</v>
      </c>
      <c r="J1309" s="92">
        <f aca="true" t="array" ref="J1309">MATCH(TRUE,ISBLANK(G1309:G1330),0)</f>
        <v>3</v>
      </c>
      <c r="K1309" s="92">
        <f>J1309-3</f>
        <v>0</v>
      </c>
      <c r="L1309" s="92"/>
      <c r="M1309" s="92"/>
      <c r="N1309" s="92"/>
      <c r="O1309" s="92"/>
      <c r="P1309" s="92"/>
      <c r="Q1309" s="92"/>
      <c r="R1309" s="92"/>
    </row>
    <row r="1310" spans="1:18" ht="15" customHeight="1">
      <c r="A1310" s="340" t="s">
        <v>186</v>
      </c>
      <c r="B1310" s="340"/>
      <c r="C1310" s="308" t="s">
        <v>28</v>
      </c>
      <c r="D1310" s="42" t="s">
        <v>23</v>
      </c>
      <c r="E1310" s="44">
        <v>2</v>
      </c>
      <c r="G1310" s="95" t="str">
        <f>CONCATENATE(D1310," - ",E1310,", ")</f>
        <v>Brass scrap - 2, </v>
      </c>
      <c r="H1310" s="339"/>
      <c r="I1310" s="92" t="str">
        <f ca="1">IF(J1309&gt;=3,(MID(I1309,2,1)&amp;MID(I1309,4,4)-K1309),CELL("address",Z1310))</f>
        <v>G1311</v>
      </c>
      <c r="J1310" s="92" t="str">
        <f ca="1">IF(J1309&gt;=4,(MID(I1310,1,1)&amp;MID(I1310,2,4)+1),CELL("address",AA1310))</f>
        <v>$AA$1310</v>
      </c>
      <c r="K1310" s="92" t="str">
        <f ca="1">IF(J1309&gt;=5,(MID(J1310,1,1)&amp;MID(J1310,2,4)+1),CELL("address",AB1310))</f>
        <v>$AB$1310</v>
      </c>
      <c r="L1310" s="92" t="str">
        <f ca="1">IF(J1309&gt;=6,(MID(K1310,1,1)&amp;MID(K1310,2,4)+1),CELL("address",AC1310))</f>
        <v>$AC$1310</v>
      </c>
      <c r="M1310" s="92" t="str">
        <f ca="1">IF(J1309&gt;=7,(MID(L1310,1,1)&amp;MID(L1310,2,4)+1),CELL("address",AD1310))</f>
        <v>$AD$1310</v>
      </c>
      <c r="N1310" s="92" t="str">
        <f ca="1">IF(J1309&gt;=8,(MID(M1310,1,1)&amp;MID(M1310,2,4)+1),CELL("address",AE1310))</f>
        <v>$AE$1310</v>
      </c>
      <c r="O1310" s="92" t="str">
        <f ca="1">IF(J1309&gt;=9,(MID(N1310,1,1)&amp;MID(N1310,2,4)+1),CELL("address",AF1310))</f>
        <v>$AF$1310</v>
      </c>
      <c r="P1310" s="92" t="str">
        <f ca="1">IF(J1309&gt;=10,(MID(O1310,1,1)&amp;MID(O1310,2,4)+1),CELL("address",AG1310))</f>
        <v>$AG$1310</v>
      </c>
      <c r="Q1310" s="92" t="str">
        <f ca="1">IF(J1309&gt;=11,(MID(P1310,1,1)&amp;MID(P1310,2,4)+1),CELL("address",AH1310))</f>
        <v>$AH$1310</v>
      </c>
      <c r="R1310" s="92" t="str">
        <f ca="1">IF(J1309&gt;=12,(MID(Q1310,1,1)&amp;MID(Q1310,2,4)+1),CELL("address",AI1310))</f>
        <v>$AI$1310</v>
      </c>
    </row>
    <row r="1311" spans="1:15" ht="15" customHeight="1">
      <c r="A1311" s="1"/>
      <c r="B1311" s="1"/>
      <c r="C1311" s="1"/>
      <c r="D1311" s="1"/>
      <c r="E1311" s="1"/>
      <c r="H1311" s="1"/>
      <c r="I1311" s="92"/>
      <c r="J1311" s="92"/>
      <c r="K1311" s="92"/>
      <c r="L1311" s="92"/>
      <c r="M1311" s="92"/>
      <c r="N1311" s="92"/>
      <c r="O1311" s="92"/>
    </row>
    <row r="1312" spans="1:8" ht="15" customHeight="1">
      <c r="A1312" s="337"/>
      <c r="B1312" s="338"/>
      <c r="C1312" s="63"/>
      <c r="D1312" s="63"/>
      <c r="E1312" s="64">
        <f>SUM(E1314:E1316)</f>
        <v>2.169</v>
      </c>
      <c r="H1312" s="1"/>
    </row>
    <row r="1313" spans="1:18" ht="15" customHeight="1">
      <c r="A1313" s="340" t="s">
        <v>5</v>
      </c>
      <c r="B1313" s="340"/>
      <c r="C1313" s="61" t="s">
        <v>17</v>
      </c>
      <c r="D1313" s="62" t="s">
        <v>18</v>
      </c>
      <c r="E1313" s="61" t="s">
        <v>7</v>
      </c>
      <c r="G1313" s="156" t="str">
        <f>CONCATENATE("Misc. Healthy parts/ Non Ferrous  Scrap, Lying at ",C1314,". Quantity in MT - ")</f>
        <v>Misc. Healthy parts/ Non Ferrous  Scrap, Lying at TRY Malout. Quantity in MT - </v>
      </c>
      <c r="H1313" s="339" t="str">
        <f ca="1">CONCATENATE(G1313,G1314,(INDIRECT(I1314)),(INDIRECT(J1314)),(INDIRECT(K1314)),(INDIRECT(L1314)),(INDIRECT(M1314)),(INDIRECT(N1314)),(INDIRECT(O1314)),(INDIRECT(P1314)),(INDIRECT(Q1314)),(INDIRECT(R1314)),".")</f>
        <v>Misc. Healthy parts/ Non Ferrous  Scrap, Lying at TRY Malout. Quantity in MT - Brass scrap - 1.939, Misc. Alumn. Scrap - 0.205, Iron scrap - 0.025, .</v>
      </c>
      <c r="I1313" s="92" t="str">
        <f aca="true" ca="1" t="array" ref="I1313">CELL("address",INDEX(G1313:G1350,MATCH(TRUE,ISBLANK(G1313:G1350),0)))</f>
        <v>$G$1317</v>
      </c>
      <c r="J1313" s="92">
        <f aca="true" t="array" ref="J1313">MATCH(TRUE,ISBLANK(G1313:G1350),0)</f>
        <v>5</v>
      </c>
      <c r="K1313" s="92">
        <f>J1313-3</f>
        <v>2</v>
      </c>
      <c r="L1313" s="92"/>
      <c r="M1313" s="92"/>
      <c r="N1313" s="92"/>
      <c r="O1313" s="92"/>
      <c r="P1313" s="92"/>
      <c r="Q1313" s="92"/>
      <c r="R1313" s="92"/>
    </row>
    <row r="1314" spans="1:18" ht="15" customHeight="1">
      <c r="A1314" s="340" t="s">
        <v>224</v>
      </c>
      <c r="B1314" s="340"/>
      <c r="C1314" s="330" t="s">
        <v>157</v>
      </c>
      <c r="D1314" s="42" t="s">
        <v>23</v>
      </c>
      <c r="E1314" s="44">
        <v>1.939</v>
      </c>
      <c r="G1314" s="95" t="str">
        <f>CONCATENATE(D1314," - ",E1314,", ")</f>
        <v>Brass scrap - 1.939, </v>
      </c>
      <c r="H1314" s="339"/>
      <c r="I1314" s="92" t="str">
        <f ca="1">IF(J1313&gt;=3,(MID(I1313,2,1)&amp;MID(I1313,4,4)-K1313),CELL("address",Z1314))</f>
        <v>G1315</v>
      </c>
      <c r="J1314" s="92" t="str">
        <f ca="1">IF(J1313&gt;=4,(MID(I1314,1,1)&amp;MID(I1314,2,4)+1),CELL("address",AA1314))</f>
        <v>G1316</v>
      </c>
      <c r="K1314" s="92" t="str">
        <f ca="1">IF(J1313&gt;=5,(MID(J1314,1,1)&amp;MID(J1314,2,4)+1),CELL("address",AB1314))</f>
        <v>G1317</v>
      </c>
      <c r="L1314" s="92" t="str">
        <f ca="1">IF(J1313&gt;=6,(MID(K1314,1,1)&amp;MID(K1314,2,4)+1),CELL("address",AC1314))</f>
        <v>$AC$1314</v>
      </c>
      <c r="M1314" s="92" t="str">
        <f ca="1">IF(J1313&gt;=7,(MID(L1314,1,1)&amp;MID(L1314,2,4)+1),CELL("address",AD1314))</f>
        <v>$AD$1314</v>
      </c>
      <c r="N1314" s="92" t="str">
        <f ca="1">IF(J1313&gt;=8,(MID(M1314,1,1)&amp;MID(M1314,2,4)+1),CELL("address",AE1314))</f>
        <v>$AE$1314</v>
      </c>
      <c r="O1314" s="92" t="str">
        <f ca="1">IF(J1313&gt;=9,(MID(N1314,1,1)&amp;MID(N1314,2,4)+1),CELL("address",AF1314))</f>
        <v>$AF$1314</v>
      </c>
      <c r="P1314" s="92" t="str">
        <f ca="1">IF(J1313&gt;=10,(MID(O1314,1,1)&amp;MID(O1314,2,4)+1),CELL("address",AG1314))</f>
        <v>$AG$1314</v>
      </c>
      <c r="Q1314" s="92" t="str">
        <f ca="1">IF(J1313&gt;=11,(MID(P1314,1,1)&amp;MID(P1314,2,4)+1),CELL("address",AH1314))</f>
        <v>$AH$1314</v>
      </c>
      <c r="R1314" s="92" t="str">
        <f ca="1">IF(J1313&gt;=12,(MID(Q1314,1,1)&amp;MID(Q1314,2,4)+1),CELL("address",AI1314))</f>
        <v>$AI$1314</v>
      </c>
    </row>
    <row r="1315" spans="1:15" ht="15" customHeight="1">
      <c r="A1315" s="340"/>
      <c r="B1315" s="340"/>
      <c r="C1315" s="330"/>
      <c r="D1315" s="42" t="s">
        <v>31</v>
      </c>
      <c r="E1315" s="214">
        <v>0.205</v>
      </c>
      <c r="G1315" s="95" t="str">
        <f>CONCATENATE(D1315," - ",E1315,", ")</f>
        <v>Misc. Alumn. Scrap - 0.205, </v>
      </c>
      <c r="H1315" s="1"/>
      <c r="I1315" s="92"/>
      <c r="J1315" s="92"/>
      <c r="K1315" s="92"/>
      <c r="L1315" s="92"/>
      <c r="M1315" s="92"/>
      <c r="N1315" s="92"/>
      <c r="O1315" s="92"/>
    </row>
    <row r="1316" spans="1:8" ht="15" customHeight="1">
      <c r="A1316" s="340"/>
      <c r="B1316" s="340"/>
      <c r="C1316" s="330"/>
      <c r="D1316" s="38" t="s">
        <v>27</v>
      </c>
      <c r="E1316" s="214">
        <v>0.025</v>
      </c>
      <c r="G1316" s="95" t="str">
        <f>CONCATENATE(D1316," - ",E1316,", ")</f>
        <v>Iron scrap - 0.025, </v>
      </c>
      <c r="H1316" s="1"/>
    </row>
    <row r="1317" spans="1:8" ht="15" customHeight="1">
      <c r="A1317" s="1"/>
      <c r="B1317" s="1"/>
      <c r="C1317" s="1"/>
      <c r="D1317" s="1"/>
      <c r="E1317" s="1"/>
      <c r="H1317" s="1"/>
    </row>
    <row r="1318" spans="1:8" ht="15.75" customHeight="1">
      <c r="A1318" s="337"/>
      <c r="B1318" s="338"/>
      <c r="C1318" s="63"/>
      <c r="D1318" s="63"/>
      <c r="E1318" s="64">
        <f>SUM(E1320:E1320)</f>
        <v>0.012</v>
      </c>
      <c r="H1318" s="1"/>
    </row>
    <row r="1319" spans="1:18" ht="15.75" customHeight="1">
      <c r="A1319" s="340" t="s">
        <v>5</v>
      </c>
      <c r="B1319" s="340"/>
      <c r="C1319" s="61" t="s">
        <v>17</v>
      </c>
      <c r="D1319" s="62" t="s">
        <v>18</v>
      </c>
      <c r="E1319" s="61" t="s">
        <v>7</v>
      </c>
      <c r="G1319" s="156" t="str">
        <f>CONCATENATE("Misc. Healthy parts/ Non Ferrous  Scrap, Lying at ",C1320,". Quantity in MT - ")</f>
        <v>Misc. Healthy parts/ Non Ferrous  Scrap, Lying at CS Sangrur. Quantity in MT - </v>
      </c>
      <c r="H1319" s="339" t="str">
        <f ca="1">CONCATENATE(G1319,G1320,(INDIRECT(I1320)),(INDIRECT(J1320)),(INDIRECT(K1320)),(INDIRECT(L1320)),(INDIRECT(M1320)),(INDIRECT(N1320)),(INDIRECT(O1320)),(INDIRECT(P1320)),(INDIRECT(Q1320)),(INDIRECT(R1320)),".")</f>
        <v>Misc. Healthy parts/ Non Ferrous  Scrap, Lying at CS Sangrur. Quantity in MT - Misc. copper scrap - 0.012, .</v>
      </c>
      <c r="I1319" s="92" t="str">
        <f aca="true" ca="1" t="array" ref="I1319">CELL("address",INDEX(G1319:G1354,MATCH(TRUE,ISBLANK(G1319:G1354),0)))</f>
        <v>$G$1321</v>
      </c>
      <c r="J1319" s="92">
        <f aca="true" t="array" ref="J1319">MATCH(TRUE,ISBLANK(G1319:G1354),0)</f>
        <v>3</v>
      </c>
      <c r="K1319" s="92">
        <f>J1319-3</f>
        <v>0</v>
      </c>
      <c r="L1319" s="92"/>
      <c r="M1319" s="92"/>
      <c r="N1319" s="92"/>
      <c r="O1319" s="92"/>
      <c r="P1319" s="92"/>
      <c r="Q1319" s="92"/>
      <c r="R1319" s="92"/>
    </row>
    <row r="1320" spans="1:18" ht="15.75" customHeight="1">
      <c r="A1320" s="340" t="s">
        <v>236</v>
      </c>
      <c r="B1320" s="340"/>
      <c r="C1320" s="308" t="s">
        <v>75</v>
      </c>
      <c r="D1320" s="32" t="s">
        <v>107</v>
      </c>
      <c r="E1320" s="46">
        <v>0.012</v>
      </c>
      <c r="F1320" s="1">
        <v>0.008</v>
      </c>
      <c r="G1320" s="95" t="str">
        <f>CONCATENATE(D1320," - ",E1320,", ")</f>
        <v>Misc. copper scrap - 0.012, </v>
      </c>
      <c r="H1320" s="339"/>
      <c r="I1320" s="92" t="str">
        <f ca="1">IF(J1319&gt;=3,(MID(I1319,2,1)&amp;MID(I1319,4,4)-K1319),CELL("address",Z1320))</f>
        <v>G1321</v>
      </c>
      <c r="J1320" s="92" t="str">
        <f ca="1">IF(J1319&gt;=4,(MID(I1320,1,1)&amp;MID(I1320,2,4)+1),CELL("address",AA1320))</f>
        <v>$AA$1320</v>
      </c>
      <c r="K1320" s="92" t="str">
        <f ca="1">IF(J1319&gt;=5,(MID(J1320,1,1)&amp;MID(J1320,2,4)+1),CELL("address",AB1320))</f>
        <v>$AB$1320</v>
      </c>
      <c r="L1320" s="92" t="str">
        <f ca="1">IF(J1319&gt;=6,(MID(K1320,1,1)&amp;MID(K1320,2,4)+1),CELL("address",AC1320))</f>
        <v>$AC$1320</v>
      </c>
      <c r="M1320" s="92" t="str">
        <f ca="1">IF(J1319&gt;=7,(MID(L1320,1,1)&amp;MID(L1320,2,4)+1),CELL("address",AD1320))</f>
        <v>$AD$1320</v>
      </c>
      <c r="N1320" s="92" t="str">
        <f ca="1">IF(J1319&gt;=8,(MID(M1320,1,1)&amp;MID(M1320,2,4)+1),CELL("address",AE1320))</f>
        <v>$AE$1320</v>
      </c>
      <c r="O1320" s="92" t="str">
        <f ca="1">IF(J1319&gt;=9,(MID(N1320,1,1)&amp;MID(N1320,2,4)+1),CELL("address",AF1320))</f>
        <v>$AF$1320</v>
      </c>
      <c r="P1320" s="92" t="str">
        <f ca="1">IF(J1319&gt;=10,(MID(O1320,1,1)&amp;MID(O1320,2,4)+1),CELL("address",AG1320))</f>
        <v>$AG$1320</v>
      </c>
      <c r="Q1320" s="92" t="str">
        <f ca="1">IF(J1319&gt;=11,(MID(P1320,1,1)&amp;MID(P1320,2,4)+1),CELL("address",AH1320))</f>
        <v>$AH$1320</v>
      </c>
      <c r="R1320" s="92" t="str">
        <f ca="1">IF(J1319&gt;=12,(MID(Q1320,1,1)&amp;MID(Q1320,2,4)+1),CELL("address",AI1320))</f>
        <v>$AI$1320</v>
      </c>
    </row>
    <row r="1321" spans="1:15" ht="15" customHeight="1">
      <c r="A1321" s="1"/>
      <c r="B1321" s="1"/>
      <c r="C1321" s="1"/>
      <c r="D1321" s="1"/>
      <c r="E1321" s="1"/>
      <c r="H1321" s="1"/>
      <c r="I1321" s="92"/>
      <c r="J1321" s="92"/>
      <c r="K1321" s="92"/>
      <c r="L1321" s="92"/>
      <c r="M1321" s="92"/>
      <c r="N1321" s="92"/>
      <c r="O1321" s="92"/>
    </row>
    <row r="1322" spans="1:8" ht="15" customHeight="1">
      <c r="A1322" s="337"/>
      <c r="B1322" s="338"/>
      <c r="C1322" s="63"/>
      <c r="D1322" s="63"/>
      <c r="E1322" s="64">
        <f>SUM(E1324:E1325)</f>
        <v>0.20600000000000002</v>
      </c>
      <c r="H1322" s="1"/>
    </row>
    <row r="1323" spans="1:18" ht="15" customHeight="1">
      <c r="A1323" s="340" t="s">
        <v>5</v>
      </c>
      <c r="B1323" s="340"/>
      <c r="C1323" s="61" t="s">
        <v>17</v>
      </c>
      <c r="D1323" s="62" t="s">
        <v>18</v>
      </c>
      <c r="E1323" s="61" t="s">
        <v>7</v>
      </c>
      <c r="G1323" s="156" t="str">
        <f>CONCATENATE("Misc. Healthy parts/ Non Ferrous  Scrap, Lying at ",C1324,". Quantity in MT - ")</f>
        <v>Misc. Healthy parts/ Non Ferrous  Scrap, Lying at TRY Sangrur. Quantity in MT - </v>
      </c>
      <c r="H1323" s="339" t="str">
        <f ca="1">CONCATENATE(G1323,G1324,(INDIRECT(I1324)),(INDIRECT(J1324)),(INDIRECT(K1324)),(INDIRECT(L1324)),(INDIRECT(M1324)),(INDIRECT(N1324)),(INDIRECT(O1324)),(INDIRECT(P1324)),(INDIRECT(Q1324)),(INDIRECT(R1324)),".")</f>
        <v>Misc. Healthy parts/ Non Ferrous  Scrap, Lying at TRY Sangrur. Quantity in MT - Brass scrap - 0.189, Misc. Alumn. Scrap - 0.017, .</v>
      </c>
      <c r="I1323" s="92" t="str">
        <f aca="true" ca="1" t="array" ref="I1323">CELL("address",INDEX(G1323:G1358,MATCH(TRUE,ISBLANK(G1323:G1358),0)))</f>
        <v>$G$1326</v>
      </c>
      <c r="J1323" s="92">
        <f aca="true" t="array" ref="J1323">MATCH(TRUE,ISBLANK(G1323:G1358),0)</f>
        <v>4</v>
      </c>
      <c r="K1323" s="92">
        <f>J1323-3</f>
        <v>1</v>
      </c>
      <c r="L1323" s="92"/>
      <c r="M1323" s="92"/>
      <c r="N1323" s="92"/>
      <c r="O1323" s="92"/>
      <c r="P1323" s="92"/>
      <c r="Q1323" s="92"/>
      <c r="R1323" s="92"/>
    </row>
    <row r="1324" spans="1:18" ht="15" customHeight="1">
      <c r="A1324" s="340" t="s">
        <v>249</v>
      </c>
      <c r="B1324" s="340"/>
      <c r="C1324" s="330" t="s">
        <v>131</v>
      </c>
      <c r="D1324" s="42" t="s">
        <v>23</v>
      </c>
      <c r="E1324" s="44">
        <v>0.189</v>
      </c>
      <c r="G1324" s="95" t="str">
        <f>CONCATENATE(D1324," - ",E1324,", ")</f>
        <v>Brass scrap - 0.189, </v>
      </c>
      <c r="H1324" s="339"/>
      <c r="I1324" s="92" t="str">
        <f ca="1">IF(J1323&gt;=3,(MID(I1323,2,1)&amp;MID(I1323,4,4)-K1323),CELL("address",Z1324))</f>
        <v>G1325</v>
      </c>
      <c r="J1324" s="92" t="str">
        <f ca="1">IF(J1323&gt;=4,(MID(I1324,1,1)&amp;MID(I1324,2,4)+1),CELL("address",AA1324))</f>
        <v>G1326</v>
      </c>
      <c r="K1324" s="92" t="str">
        <f ca="1">IF(J1323&gt;=5,(MID(J1324,1,1)&amp;MID(J1324,2,4)+1),CELL("address",AB1324))</f>
        <v>$AB$1324</v>
      </c>
      <c r="L1324" s="92" t="str">
        <f ca="1">IF(J1323&gt;=6,(MID(K1324,1,1)&amp;MID(K1324,2,4)+1),CELL("address",AC1324))</f>
        <v>$AC$1324</v>
      </c>
      <c r="M1324" s="92" t="str">
        <f ca="1">IF(J1323&gt;=7,(MID(L1324,1,1)&amp;MID(L1324,2,4)+1),CELL("address",AD1324))</f>
        <v>$AD$1324</v>
      </c>
      <c r="N1324" s="92" t="str">
        <f ca="1">IF(J1323&gt;=8,(MID(M1324,1,1)&amp;MID(M1324,2,4)+1),CELL("address",AE1324))</f>
        <v>$AE$1324</v>
      </c>
      <c r="O1324" s="92" t="str">
        <f ca="1">IF(J1323&gt;=9,(MID(N1324,1,1)&amp;MID(N1324,2,4)+1),CELL("address",AF1324))</f>
        <v>$AF$1324</v>
      </c>
      <c r="P1324" s="92" t="str">
        <f ca="1">IF(J1323&gt;=10,(MID(O1324,1,1)&amp;MID(O1324,2,4)+1),CELL("address",AG1324))</f>
        <v>$AG$1324</v>
      </c>
      <c r="Q1324" s="92" t="str">
        <f ca="1">IF(J1323&gt;=11,(MID(P1324,1,1)&amp;MID(P1324,2,4)+1),CELL("address",AH1324))</f>
        <v>$AH$1324</v>
      </c>
      <c r="R1324" s="92" t="str">
        <f ca="1">IF(J1323&gt;=12,(MID(Q1324,1,1)&amp;MID(Q1324,2,4)+1),CELL("address",AI1324))</f>
        <v>$AI$1324</v>
      </c>
    </row>
    <row r="1325" spans="1:15" ht="15" customHeight="1">
      <c r="A1325" s="340"/>
      <c r="B1325" s="340"/>
      <c r="C1325" s="330"/>
      <c r="D1325" s="42" t="s">
        <v>31</v>
      </c>
      <c r="E1325" s="214">
        <v>0.017</v>
      </c>
      <c r="G1325" s="95" t="str">
        <f>CONCATENATE(D1325," - ",E1325,", ")</f>
        <v>Misc. Alumn. Scrap - 0.017, </v>
      </c>
      <c r="H1325" s="1"/>
      <c r="I1325" s="92"/>
      <c r="J1325" s="92"/>
      <c r="K1325" s="92"/>
      <c r="L1325" s="92"/>
      <c r="M1325" s="92"/>
      <c r="N1325" s="92"/>
      <c r="O1325" s="92"/>
    </row>
    <row r="1326" spans="1:8" ht="15" customHeight="1">
      <c r="A1326" s="1"/>
      <c r="B1326" s="1"/>
      <c r="C1326" s="1"/>
      <c r="D1326" s="1"/>
      <c r="E1326" s="1"/>
      <c r="H1326" s="1"/>
    </row>
    <row r="1327" spans="1:8" ht="15" customHeight="1">
      <c r="A1327" s="337"/>
      <c r="B1327" s="338"/>
      <c r="C1327" s="63"/>
      <c r="D1327" s="63"/>
      <c r="E1327" s="64">
        <f>SUM(E1329:E1331)</f>
        <v>0.20600000000000002</v>
      </c>
      <c r="H1327" s="1"/>
    </row>
    <row r="1328" spans="1:18" ht="15" customHeight="1">
      <c r="A1328" s="340" t="s">
        <v>5</v>
      </c>
      <c r="B1328" s="340"/>
      <c r="C1328" s="61" t="s">
        <v>17</v>
      </c>
      <c r="D1328" s="62" t="s">
        <v>18</v>
      </c>
      <c r="E1328" s="61" t="s">
        <v>7</v>
      </c>
      <c r="G1328" s="156" t="str">
        <f>CONCATENATE("Misc. Healthy parts/ Non Ferrous  Scrap, Lying at ",C1329,". Quantity in MT - ")</f>
        <v>Misc. Healthy parts/ Non Ferrous  Scrap, Lying at TRY Barnala. Quantity in MT - </v>
      </c>
      <c r="H1328" s="339" t="str">
        <f ca="1">CONCATENATE(G1328,G1329,(INDIRECT(I1329)),(INDIRECT(J1329)),(INDIRECT(K1329)),(INDIRECT(L1329)),(INDIRECT(M1329)),(INDIRECT(N1329)),(INDIRECT(O1329)),(INDIRECT(P1329)),(INDIRECT(Q1329)),(INDIRECT(R1329)),".")</f>
        <v>Misc. Healthy parts/ Non Ferrous  Scrap, Lying at TRY Barnala. Quantity in MT - Brass scrap - 0.177, Misc. Alumn. Scrap - 0.012, Iron scrap - 0.017, .</v>
      </c>
      <c r="I1328" s="92" t="str">
        <f aca="true" ca="1" t="array" ref="I1328">CELL("address",INDEX(G1328:G1363,MATCH(TRUE,ISBLANK(G1328:G1363),0)))</f>
        <v>$G$1332</v>
      </c>
      <c r="J1328" s="92">
        <f aca="true" t="array" ref="J1328">MATCH(TRUE,ISBLANK(G1328:G1363),0)</f>
        <v>5</v>
      </c>
      <c r="K1328" s="92">
        <f>J1328-3</f>
        <v>2</v>
      </c>
      <c r="L1328" s="92"/>
      <c r="M1328" s="92"/>
      <c r="N1328" s="92"/>
      <c r="O1328" s="92"/>
      <c r="P1328" s="92"/>
      <c r="Q1328" s="92"/>
      <c r="R1328" s="92"/>
    </row>
    <row r="1329" spans="1:18" ht="15" customHeight="1">
      <c r="A1329" s="340" t="s">
        <v>253</v>
      </c>
      <c r="B1329" s="340"/>
      <c r="C1329" s="330" t="s">
        <v>291</v>
      </c>
      <c r="D1329" s="42" t="s">
        <v>23</v>
      </c>
      <c r="E1329" s="44">
        <v>0.177</v>
      </c>
      <c r="G1329" s="95" t="str">
        <f>CONCATENATE(D1329," - ",E1329,", ")</f>
        <v>Brass scrap - 0.177, </v>
      </c>
      <c r="H1329" s="339"/>
      <c r="I1329" s="92" t="str">
        <f ca="1">IF(J1328&gt;=3,(MID(I1328,2,1)&amp;MID(I1328,4,4)-K1328),CELL("address",Z1329))</f>
        <v>G1330</v>
      </c>
      <c r="J1329" s="92" t="str">
        <f ca="1">IF(J1328&gt;=4,(MID(I1329,1,1)&amp;MID(I1329,2,4)+1),CELL("address",AA1329))</f>
        <v>G1331</v>
      </c>
      <c r="K1329" s="92" t="str">
        <f ca="1">IF(J1328&gt;=5,(MID(J1329,1,1)&amp;MID(J1329,2,4)+1),CELL("address",AB1329))</f>
        <v>G1332</v>
      </c>
      <c r="L1329" s="92" t="str">
        <f ca="1">IF(J1328&gt;=6,(MID(K1329,1,1)&amp;MID(K1329,2,4)+1),CELL("address",AC1329))</f>
        <v>$AC$1329</v>
      </c>
      <c r="M1329" s="92" t="str">
        <f ca="1">IF(J1328&gt;=7,(MID(L1329,1,1)&amp;MID(L1329,2,4)+1),CELL("address",AD1329))</f>
        <v>$AD$1329</v>
      </c>
      <c r="N1329" s="92" t="str">
        <f ca="1">IF(J1328&gt;=8,(MID(M1329,1,1)&amp;MID(M1329,2,4)+1),CELL("address",AE1329))</f>
        <v>$AE$1329</v>
      </c>
      <c r="O1329" s="92" t="str">
        <f ca="1">IF(J1328&gt;=9,(MID(N1329,1,1)&amp;MID(N1329,2,4)+1),CELL("address",AF1329))</f>
        <v>$AF$1329</v>
      </c>
      <c r="P1329" s="92" t="str">
        <f ca="1">IF(J1328&gt;=10,(MID(O1329,1,1)&amp;MID(O1329,2,4)+1),CELL("address",AG1329))</f>
        <v>$AG$1329</v>
      </c>
      <c r="Q1329" s="92" t="str">
        <f ca="1">IF(J1328&gt;=11,(MID(P1329,1,1)&amp;MID(P1329,2,4)+1),CELL("address",AH1329))</f>
        <v>$AH$1329</v>
      </c>
      <c r="R1329" s="92" t="str">
        <f ca="1">IF(J1328&gt;=12,(MID(Q1329,1,1)&amp;MID(Q1329,2,4)+1),CELL("address",AI1329))</f>
        <v>$AI$1329</v>
      </c>
    </row>
    <row r="1330" spans="1:15" ht="15" customHeight="1">
      <c r="A1330" s="340"/>
      <c r="B1330" s="340"/>
      <c r="C1330" s="330"/>
      <c r="D1330" s="42" t="s">
        <v>31</v>
      </c>
      <c r="E1330" s="214">
        <v>0.012</v>
      </c>
      <c r="G1330" s="95" t="str">
        <f>CONCATENATE(D1330," - ",E1330,", ")</f>
        <v>Misc. Alumn. Scrap - 0.012, </v>
      </c>
      <c r="H1330" s="232"/>
      <c r="I1330" s="92"/>
      <c r="J1330" s="92"/>
      <c r="K1330" s="92"/>
      <c r="L1330" s="92"/>
      <c r="M1330" s="92"/>
      <c r="N1330" s="92"/>
      <c r="O1330" s="92"/>
    </row>
    <row r="1331" spans="1:8" ht="15" customHeight="1">
      <c r="A1331" s="340"/>
      <c r="B1331" s="340"/>
      <c r="C1331" s="330"/>
      <c r="D1331" s="38" t="s">
        <v>27</v>
      </c>
      <c r="E1331" s="214">
        <v>0.017</v>
      </c>
      <c r="G1331" s="95" t="str">
        <f>CONCATENATE(D1331," - ",E1331,", ")</f>
        <v>Iron scrap - 0.017, </v>
      </c>
      <c r="H1331" s="232"/>
    </row>
    <row r="1332" spans="1:8" ht="15" customHeight="1">
      <c r="A1332" s="51"/>
      <c r="B1332" s="51"/>
      <c r="C1332" s="18"/>
      <c r="D1332" s="51"/>
      <c r="G1332" s="179"/>
      <c r="H1332" s="232"/>
    </row>
    <row r="1333" spans="1:8" ht="15" customHeight="1">
      <c r="A1333" s="337"/>
      <c r="B1333" s="338"/>
      <c r="C1333" s="63"/>
      <c r="D1333" s="63"/>
      <c r="E1333" s="64">
        <f>SUM(E1335:E1336)</f>
        <v>0.164</v>
      </c>
      <c r="G1333" s="179"/>
      <c r="H1333" s="232"/>
    </row>
    <row r="1334" spans="1:18" ht="15" customHeight="1">
      <c r="A1334" s="340" t="s">
        <v>5</v>
      </c>
      <c r="B1334" s="340"/>
      <c r="C1334" s="61" t="s">
        <v>17</v>
      </c>
      <c r="D1334" s="62" t="s">
        <v>18</v>
      </c>
      <c r="E1334" s="61" t="s">
        <v>7</v>
      </c>
      <c r="G1334" s="156" t="str">
        <f>CONCATENATE("Misc. Healthy parts/ Non Ferrous  Scrap, Lying at ",C1335,". Quantity in MT - ")</f>
        <v>Misc. Healthy parts/ Non Ferrous  Scrap, Lying at TRY Patiala. Quantity in MT - </v>
      </c>
      <c r="H1334" s="339" t="str">
        <f ca="1">CONCATENATE(G1334,G1335,(INDIRECT(I1335)),(INDIRECT(J1335)),(INDIRECT(K1335)),(INDIRECT(L1335)),(INDIRECT(M1335)),(INDIRECT(N1335)),(INDIRECT(O1335)),(INDIRECT(P1335)),(INDIRECT(Q1335)),(INDIRECT(R1335)),".")</f>
        <v>Misc. Healthy parts/ Non Ferrous  Scrap, Lying at TRY Patiala. Quantity in MT - Brass scrap - 0.155, Misc. Alumn. Scrap - 0.009, .</v>
      </c>
      <c r="I1334" s="92" t="str">
        <f aca="true" ca="1" t="array" ref="I1334">CELL("address",INDEX(G1334:G1369,MATCH(TRUE,ISBLANK(G1334:G1369),0)))</f>
        <v>$G$1337</v>
      </c>
      <c r="J1334" s="92">
        <f aca="true" t="array" ref="J1334">MATCH(TRUE,ISBLANK(G1334:G1369),0)</f>
        <v>4</v>
      </c>
      <c r="K1334" s="92">
        <f>J1334-3</f>
        <v>1</v>
      </c>
      <c r="L1334" s="92"/>
      <c r="M1334" s="92"/>
      <c r="N1334" s="92"/>
      <c r="O1334" s="92"/>
      <c r="P1334" s="92"/>
      <c r="Q1334" s="92"/>
      <c r="R1334" s="92"/>
    </row>
    <row r="1335" spans="1:18" ht="15" customHeight="1">
      <c r="A1335" s="340" t="s">
        <v>772</v>
      </c>
      <c r="B1335" s="340"/>
      <c r="C1335" s="330" t="s">
        <v>116</v>
      </c>
      <c r="D1335" s="32" t="s">
        <v>23</v>
      </c>
      <c r="E1335" s="46">
        <v>0.155</v>
      </c>
      <c r="F1335" s="1" t="s">
        <v>723</v>
      </c>
      <c r="G1335" s="95" t="str">
        <f>CONCATENATE(D1335," - ",E1335,", ")</f>
        <v>Brass scrap - 0.155, </v>
      </c>
      <c r="H1335" s="339"/>
      <c r="I1335" s="92" t="str">
        <f ca="1">IF(J1334&gt;=3,(MID(I1334,2,1)&amp;MID(I1334,4,4)-K1334),CELL("address",Z1335))</f>
        <v>G1336</v>
      </c>
      <c r="J1335" s="92" t="str">
        <f ca="1">IF(J1334&gt;=4,(MID(I1335,1,1)&amp;MID(I1335,2,4)+1),CELL("address",AA1335))</f>
        <v>G1337</v>
      </c>
      <c r="K1335" s="92" t="str">
        <f ca="1">IF(J1334&gt;=5,(MID(J1335,1,1)&amp;MID(J1335,2,4)+1),CELL("address",AB1335))</f>
        <v>$AB$1335</v>
      </c>
      <c r="L1335" s="92" t="str">
        <f ca="1">IF(J1334&gt;=6,(MID(K1335,1,1)&amp;MID(K1335,2,4)+1),CELL("address",AC1335))</f>
        <v>$AC$1335</v>
      </c>
      <c r="M1335" s="92" t="str">
        <f ca="1">IF(J1334&gt;=7,(MID(L1335,1,1)&amp;MID(L1335,2,4)+1),CELL("address",AD1335))</f>
        <v>$AD$1335</v>
      </c>
      <c r="N1335" s="92" t="str">
        <f ca="1">IF(J1334&gt;=8,(MID(M1335,1,1)&amp;MID(M1335,2,4)+1),CELL("address",AE1335))</f>
        <v>$AE$1335</v>
      </c>
      <c r="O1335" s="92" t="str">
        <f ca="1">IF(J1334&gt;=9,(MID(N1335,1,1)&amp;MID(N1335,2,4)+1),CELL("address",AF1335))</f>
        <v>$AF$1335</v>
      </c>
      <c r="P1335" s="92" t="str">
        <f ca="1">IF(J1334&gt;=10,(MID(O1335,1,1)&amp;MID(O1335,2,4)+1),CELL("address",AG1335))</f>
        <v>$AG$1335</v>
      </c>
      <c r="Q1335" s="92" t="str">
        <f ca="1">IF(J1334&gt;=11,(MID(P1335,1,1)&amp;MID(P1335,2,4)+1),CELL("address",AH1335))</f>
        <v>$AH$1335</v>
      </c>
      <c r="R1335" s="92" t="str">
        <f ca="1">IF(J1334&gt;=12,(MID(Q1335,1,1)&amp;MID(Q1335,2,4)+1),CELL("address",AI1335))</f>
        <v>$AI$1335</v>
      </c>
    </row>
    <row r="1336" spans="1:8" ht="15" customHeight="1">
      <c r="A1336" s="340"/>
      <c r="B1336" s="340"/>
      <c r="C1336" s="330"/>
      <c r="D1336" s="32" t="s">
        <v>31</v>
      </c>
      <c r="E1336" s="97">
        <v>0.009</v>
      </c>
      <c r="F1336" s="1" t="s">
        <v>723</v>
      </c>
      <c r="G1336" s="95" t="str">
        <f>CONCATENATE(D1336," - ",E1336,", ")</f>
        <v>Misc. Alumn. Scrap - 0.009, </v>
      </c>
      <c r="H1336" s="232"/>
    </row>
    <row r="1337" spans="1:8" ht="15" customHeight="1">
      <c r="A1337" s="51"/>
      <c r="B1337" s="51"/>
      <c r="C1337" s="18"/>
      <c r="D1337" s="51"/>
      <c r="G1337" s="179"/>
      <c r="H1337" s="232"/>
    </row>
    <row r="1338" spans="1:8" ht="15" customHeight="1">
      <c r="A1338" s="337"/>
      <c r="B1338" s="338"/>
      <c r="C1338" s="63"/>
      <c r="D1338" s="63"/>
      <c r="E1338" s="294">
        <f>SUM(E1340:E1342)</f>
        <v>0.07819999999999999</v>
      </c>
      <c r="G1338" s="179"/>
      <c r="H1338" s="232"/>
    </row>
    <row r="1339" spans="1:18" ht="15" customHeight="1">
      <c r="A1339" s="340" t="s">
        <v>5</v>
      </c>
      <c r="B1339" s="340"/>
      <c r="C1339" s="61" t="s">
        <v>17</v>
      </c>
      <c r="D1339" s="62" t="s">
        <v>18</v>
      </c>
      <c r="E1339" s="61" t="s">
        <v>7</v>
      </c>
      <c r="G1339" s="156" t="str">
        <f>CONCATENATE("Misc. Healthy parts/ Non Ferrous  Scrap, Lying at ",C1340,". Quantity in MT - ")</f>
        <v>Misc. Healthy parts/ Non Ferrous  Scrap, Lying at TRY Nabha. Quantity in MT - </v>
      </c>
      <c r="H1339" s="339" t="str">
        <f ca="1">CONCATENATE(G1339,G1340,(INDIRECT(I1340)),(INDIRECT(J1340)),(INDIRECT(K1340)),(INDIRECT(L1340)),(INDIRECT(M1340)),(INDIRECT(N1340)),(INDIRECT(O1340)),(INDIRECT(P1340)),(INDIRECT(Q1340)),(INDIRECT(R1340)),".")</f>
        <v>Misc. Healthy parts/ Non Ferrous  Scrap, Lying at TRY Nabha. Quantity in MT - Brass scrap - 0.0595, Misc. Alumn. Scrap - 0.0168, Iron scrap - 0.0019, .</v>
      </c>
      <c r="I1339" s="92" t="str">
        <f aca="true" ca="1" t="array" ref="I1339">CELL("address",INDEX(G1339:G1374,MATCH(TRUE,ISBLANK(G1339:G1374),0)))</f>
        <v>$G$1343</v>
      </c>
      <c r="J1339" s="92">
        <f aca="true" t="array" ref="J1339">MATCH(TRUE,ISBLANK(G1339:G1374),0)</f>
        <v>5</v>
      </c>
      <c r="K1339" s="92">
        <f>J1339-3</f>
        <v>2</v>
      </c>
      <c r="L1339" s="92"/>
      <c r="M1339" s="92"/>
      <c r="N1339" s="92"/>
      <c r="O1339" s="92"/>
      <c r="P1339" s="92"/>
      <c r="Q1339" s="92"/>
      <c r="R1339" s="92"/>
    </row>
    <row r="1340" spans="1:18" ht="15" customHeight="1">
      <c r="A1340" s="340" t="s">
        <v>382</v>
      </c>
      <c r="B1340" s="340"/>
      <c r="C1340" s="330" t="s">
        <v>732</v>
      </c>
      <c r="D1340" s="32" t="s">
        <v>23</v>
      </c>
      <c r="E1340" s="295">
        <v>0.0595</v>
      </c>
      <c r="F1340" s="1" t="s">
        <v>723</v>
      </c>
      <c r="G1340" s="95" t="str">
        <f>CONCATENATE(D1340," - ",E1340,", ")</f>
        <v>Brass scrap - 0.0595, </v>
      </c>
      <c r="H1340" s="339"/>
      <c r="I1340" s="92" t="str">
        <f ca="1">IF(J1339&gt;=3,(MID(I1339,2,1)&amp;MID(I1339,4,4)-K1339),CELL("address",Z1340))</f>
        <v>G1341</v>
      </c>
      <c r="J1340" s="92" t="str">
        <f ca="1">IF(J1339&gt;=4,(MID(I1340,1,1)&amp;MID(I1340,2,4)+1),CELL("address",AA1340))</f>
        <v>G1342</v>
      </c>
      <c r="K1340" s="92" t="str">
        <f ca="1">IF(J1339&gt;=5,(MID(J1340,1,1)&amp;MID(J1340,2,4)+1),CELL("address",AB1340))</f>
        <v>G1343</v>
      </c>
      <c r="L1340" s="92" t="str">
        <f ca="1">IF(J1339&gt;=6,(MID(K1340,1,1)&amp;MID(K1340,2,4)+1),CELL("address",AC1340))</f>
        <v>$AC$1340</v>
      </c>
      <c r="M1340" s="92" t="str">
        <f ca="1">IF(J1339&gt;=7,(MID(L1340,1,1)&amp;MID(L1340,2,4)+1),CELL("address",AD1340))</f>
        <v>$AD$1340</v>
      </c>
      <c r="N1340" s="92" t="str">
        <f ca="1">IF(J1339&gt;=8,(MID(M1340,1,1)&amp;MID(M1340,2,4)+1),CELL("address",AE1340))</f>
        <v>$AE$1340</v>
      </c>
      <c r="O1340" s="92" t="str">
        <f ca="1">IF(J1339&gt;=9,(MID(N1340,1,1)&amp;MID(N1340,2,4)+1),CELL("address",AF1340))</f>
        <v>$AF$1340</v>
      </c>
      <c r="P1340" s="92" t="str">
        <f ca="1">IF(J1339&gt;=10,(MID(O1340,1,1)&amp;MID(O1340,2,4)+1),CELL("address",AG1340))</f>
        <v>$AG$1340</v>
      </c>
      <c r="Q1340" s="92" t="str">
        <f ca="1">IF(J1339&gt;=11,(MID(P1340,1,1)&amp;MID(P1340,2,4)+1),CELL("address",AH1340))</f>
        <v>$AH$1340</v>
      </c>
      <c r="R1340" s="92" t="str">
        <f ca="1">IF(J1339&gt;=12,(MID(Q1340,1,1)&amp;MID(Q1340,2,4)+1),CELL("address",AI1340))</f>
        <v>$AI$1340</v>
      </c>
    </row>
    <row r="1341" spans="1:8" ht="15" customHeight="1">
      <c r="A1341" s="340"/>
      <c r="B1341" s="340"/>
      <c r="C1341" s="330"/>
      <c r="D1341" s="32" t="s">
        <v>31</v>
      </c>
      <c r="E1341" s="97">
        <v>0.0168</v>
      </c>
      <c r="F1341" s="1" t="s">
        <v>723</v>
      </c>
      <c r="G1341" s="95" t="str">
        <f>CONCATENATE(D1341," - ",E1341,", ")</f>
        <v>Misc. Alumn. Scrap - 0.0168, </v>
      </c>
      <c r="H1341" s="232"/>
    </row>
    <row r="1342" spans="1:8" ht="15" customHeight="1">
      <c r="A1342" s="340"/>
      <c r="B1342" s="340"/>
      <c r="C1342" s="330"/>
      <c r="D1342" s="319" t="s">
        <v>27</v>
      </c>
      <c r="E1342" s="97">
        <v>0.0019</v>
      </c>
      <c r="F1342" s="1" t="s">
        <v>723</v>
      </c>
      <c r="G1342" s="95" t="str">
        <f>CONCATENATE(D1342," - ",E1342,", ")</f>
        <v>Iron scrap - 0.0019, </v>
      </c>
      <c r="H1342" s="232"/>
    </row>
    <row r="1343" spans="1:8" ht="15" customHeight="1">
      <c r="A1343" s="51"/>
      <c r="B1343" s="51"/>
      <c r="C1343" s="18"/>
      <c r="D1343" s="296"/>
      <c r="E1343" s="297"/>
      <c r="G1343" s="232"/>
      <c r="H1343" s="232"/>
    </row>
    <row r="1344" spans="1:8" ht="15" customHeight="1">
      <c r="A1344" s="337"/>
      <c r="B1344" s="338"/>
      <c r="C1344" s="63"/>
      <c r="D1344" s="63"/>
      <c r="E1344" s="64">
        <f>SUM(E1346:E1350)</f>
        <v>0.21200000000000002</v>
      </c>
      <c r="G1344" s="232"/>
      <c r="H1344" s="232"/>
    </row>
    <row r="1345" spans="1:18" ht="15" customHeight="1">
      <c r="A1345" s="340" t="s">
        <v>5</v>
      </c>
      <c r="B1345" s="340"/>
      <c r="C1345" s="61" t="s">
        <v>17</v>
      </c>
      <c r="D1345" s="62" t="s">
        <v>18</v>
      </c>
      <c r="E1345" s="61" t="s">
        <v>7</v>
      </c>
      <c r="G1345" s="156" t="str">
        <f>CONCATENATE("Misc. Healthy parts/ Non Ferrous  Scrap, Lying at ",C1346,". Quantity in MT - ")</f>
        <v>Misc. Healthy parts/ Non Ferrous  Scrap, Lying at TRY Patiala. Quantity in MT - </v>
      </c>
      <c r="H1345" s="339" t="str">
        <f ca="1">CONCATENATE(G1345,G1346,(INDIRECT(I1346)),(INDIRECT(J1346)),(INDIRECT(K1346)),(INDIRECT(L1346)),(INDIRECT(M1346)),(INDIRECT(N1346)),(INDIRECT(O1346)),(INDIRECT(P1346)),(INDIRECT(Q1346)),(INDIRECT(R1346)),".")</f>
        <v>Misc. Healthy parts/ Non Ferrous  Scrap, Lying at TRY Patiala. Quantity in MT - Brass scrap - 0.082, Misc. Alumn. Scrap - 0.006, Burnt Cu scrap - 0.009, Nuts &amp; Bolts scrap - 0.1, Teen Patra scrap - 0.015, .</v>
      </c>
      <c r="I1345" s="92" t="str">
        <f aca="true" ca="1" t="array" ref="I1345">CELL("address",INDEX(G1345:G1380,MATCH(TRUE,ISBLANK(G1345:G1380),0)))</f>
        <v>$G$1351</v>
      </c>
      <c r="J1345" s="92">
        <f aca="true" t="array" ref="J1345">MATCH(TRUE,ISBLANK(G1345:G1380),0)</f>
        <v>7</v>
      </c>
      <c r="K1345" s="92">
        <f>J1345-3</f>
        <v>4</v>
      </c>
      <c r="L1345" s="92"/>
      <c r="M1345" s="92"/>
      <c r="N1345" s="92"/>
      <c r="O1345" s="92"/>
      <c r="P1345" s="92"/>
      <c r="Q1345" s="92"/>
      <c r="R1345" s="92"/>
    </row>
    <row r="1346" spans="1:18" ht="15" customHeight="1">
      <c r="A1346" s="340" t="s">
        <v>773</v>
      </c>
      <c r="B1346" s="340"/>
      <c r="C1346" s="330" t="s">
        <v>116</v>
      </c>
      <c r="D1346" s="32" t="s">
        <v>23</v>
      </c>
      <c r="E1346" s="46">
        <v>0.082</v>
      </c>
      <c r="F1346" s="1" t="s">
        <v>723</v>
      </c>
      <c r="G1346" s="95" t="str">
        <f>CONCATENATE(D1346," - ",E1346,", ")</f>
        <v>Brass scrap - 0.082, </v>
      </c>
      <c r="H1346" s="339"/>
      <c r="I1346" s="92" t="str">
        <f ca="1">IF(J1345&gt;=3,(MID(I1345,2,1)&amp;MID(I1345,4,4)-K1345),CELL("address",Z1346))</f>
        <v>G1347</v>
      </c>
      <c r="J1346" s="92" t="str">
        <f ca="1">IF(J1345&gt;=4,(MID(I1346,1,1)&amp;MID(I1346,2,4)+1),CELL("address",AA1346))</f>
        <v>G1348</v>
      </c>
      <c r="K1346" s="92" t="str">
        <f ca="1">IF(J1345&gt;=5,(MID(J1346,1,1)&amp;MID(J1346,2,4)+1),CELL("address",AB1346))</f>
        <v>G1349</v>
      </c>
      <c r="L1346" s="92" t="str">
        <f ca="1">IF(J1345&gt;=6,(MID(K1346,1,1)&amp;MID(K1346,2,4)+1),CELL("address",AC1346))</f>
        <v>G1350</v>
      </c>
      <c r="M1346" s="92" t="str">
        <f ca="1">IF(J1345&gt;=7,(MID(L1346,1,1)&amp;MID(L1346,2,4)+1),CELL("address",AD1346))</f>
        <v>G1351</v>
      </c>
      <c r="N1346" s="92" t="str">
        <f ca="1">IF(J1345&gt;=8,(MID(M1346,1,1)&amp;MID(M1346,2,4)+1),CELL("address",AE1346))</f>
        <v>$AE$1346</v>
      </c>
      <c r="O1346" s="92" t="str">
        <f ca="1">IF(J1345&gt;=9,(MID(N1346,1,1)&amp;MID(N1346,2,4)+1),CELL("address",AF1346))</f>
        <v>$AF$1346</v>
      </c>
      <c r="P1346" s="92" t="str">
        <f ca="1">IF(J1345&gt;=10,(MID(O1346,1,1)&amp;MID(O1346,2,4)+1),CELL("address",AG1346))</f>
        <v>$AG$1346</v>
      </c>
      <c r="Q1346" s="92" t="str">
        <f ca="1">IF(J1345&gt;=11,(MID(P1346,1,1)&amp;MID(P1346,2,4)+1),CELL("address",AH1346))</f>
        <v>$AH$1346</v>
      </c>
      <c r="R1346" s="92" t="str">
        <f ca="1">IF(J1345&gt;=12,(MID(Q1346,1,1)&amp;MID(Q1346,2,4)+1),CELL("address",AI1346))</f>
        <v>$AI$1346</v>
      </c>
    </row>
    <row r="1347" spans="1:8" ht="15" customHeight="1">
      <c r="A1347" s="340"/>
      <c r="B1347" s="340"/>
      <c r="C1347" s="330"/>
      <c r="D1347" s="32" t="s">
        <v>31</v>
      </c>
      <c r="E1347" s="97">
        <v>0.006</v>
      </c>
      <c r="F1347" s="1" t="s">
        <v>723</v>
      </c>
      <c r="G1347" s="95" t="str">
        <f>CONCATENATE(D1347," - ",E1347,", ")</f>
        <v>Misc. Alumn. Scrap - 0.006, </v>
      </c>
      <c r="H1347" s="232"/>
    </row>
    <row r="1348" spans="1:8" ht="15" customHeight="1">
      <c r="A1348" s="340"/>
      <c r="B1348" s="340"/>
      <c r="C1348" s="330"/>
      <c r="D1348" s="319" t="s">
        <v>37</v>
      </c>
      <c r="E1348" s="97">
        <v>0.009</v>
      </c>
      <c r="F1348" s="1" t="s">
        <v>723</v>
      </c>
      <c r="G1348" s="95" t="str">
        <f>CONCATENATE(D1348," - ",E1348,", ")</f>
        <v>Burnt Cu scrap - 0.009, </v>
      </c>
      <c r="H1348" s="232"/>
    </row>
    <row r="1349" spans="1:8" ht="15" customHeight="1">
      <c r="A1349" s="340"/>
      <c r="B1349" s="340"/>
      <c r="C1349" s="330"/>
      <c r="D1349" s="319" t="s">
        <v>54</v>
      </c>
      <c r="E1349" s="97">
        <v>0.1</v>
      </c>
      <c r="F1349" s="1" t="s">
        <v>723</v>
      </c>
      <c r="G1349" s="95" t="str">
        <f>CONCATENATE(D1349," - ",E1349,", ")</f>
        <v>Nuts &amp; Bolts scrap - 0.1, </v>
      </c>
      <c r="H1349" s="232"/>
    </row>
    <row r="1350" spans="1:8" ht="15" customHeight="1">
      <c r="A1350" s="340"/>
      <c r="B1350" s="340"/>
      <c r="C1350" s="330"/>
      <c r="D1350" s="319" t="s">
        <v>60</v>
      </c>
      <c r="E1350" s="97">
        <v>0.015</v>
      </c>
      <c r="F1350" s="1" t="s">
        <v>723</v>
      </c>
      <c r="G1350" s="95" t="str">
        <f>CONCATENATE(D1350," - ",E1350,", ")</f>
        <v>Teen Patra scrap - 0.015, </v>
      </c>
      <c r="H1350" s="232"/>
    </row>
    <row r="1351" spans="1:8" ht="15" customHeight="1">
      <c r="A1351" s="1"/>
      <c r="B1351" s="1"/>
      <c r="C1351" s="1"/>
      <c r="D1351" s="1"/>
      <c r="E1351" s="1"/>
      <c r="G1351" s="232"/>
      <c r="H1351" s="232"/>
    </row>
    <row r="1352" spans="1:8" ht="15" customHeight="1">
      <c r="A1352" s="337"/>
      <c r="B1352" s="338"/>
      <c r="C1352" s="63"/>
      <c r="D1352" s="63"/>
      <c r="E1352" s="294">
        <f>SUM(E1354:E1354)</f>
        <v>1</v>
      </c>
      <c r="G1352" s="232"/>
      <c r="H1352" s="232"/>
    </row>
    <row r="1353" spans="1:18" ht="15" customHeight="1">
      <c r="A1353" s="340" t="s">
        <v>5</v>
      </c>
      <c r="B1353" s="340"/>
      <c r="C1353" s="61" t="s">
        <v>17</v>
      </c>
      <c r="D1353" s="62" t="s">
        <v>18</v>
      </c>
      <c r="E1353" s="61" t="s">
        <v>7</v>
      </c>
      <c r="G1353" s="156" t="str">
        <f>CONCATENATE("Misc. Healthy parts/ Non Ferrous  Scrap, Lying at ",C1354,". Quantity in MT - ")</f>
        <v>Misc. Healthy parts/ Non Ferrous  Scrap, Lying at TRY Bathinda. Quantity in MT - </v>
      </c>
      <c r="H1353" s="339" t="str">
        <f ca="1">CONCATENATE(G1353,G1354,(INDIRECT(I1354)),(INDIRECT(J1354)),(INDIRECT(K1354)),(INDIRECT(L1354)),(INDIRECT(M1354)),(INDIRECT(N1354)),(INDIRECT(O1354)),(INDIRECT(P1354)),(INDIRECT(Q1354)),(INDIRECT(R1354)),".")</f>
        <v>Misc. Healthy parts/ Non Ferrous  Scrap, Lying at TRY Bathinda. Quantity in MT - Brass scrap - 1, .</v>
      </c>
      <c r="I1353" s="92" t="str">
        <f aca="true" ca="1" t="array" ref="I1353">CELL("address",INDEX(G1353:G1388,MATCH(TRUE,ISBLANK(G1353:G1388),0)))</f>
        <v>$G$1355</v>
      </c>
      <c r="J1353" s="92">
        <f aca="true" t="array" ref="J1353">MATCH(TRUE,ISBLANK(G1353:G1388),0)</f>
        <v>3</v>
      </c>
      <c r="K1353" s="92">
        <f>J1353-3</f>
        <v>0</v>
      </c>
      <c r="L1353" s="92"/>
      <c r="M1353" s="92"/>
      <c r="N1353" s="92"/>
      <c r="O1353" s="92"/>
      <c r="P1353" s="92"/>
      <c r="Q1353" s="92"/>
      <c r="R1353" s="92"/>
    </row>
    <row r="1354" spans="1:18" ht="15" customHeight="1">
      <c r="A1354" s="340" t="s">
        <v>788</v>
      </c>
      <c r="B1354" s="340"/>
      <c r="C1354" s="308" t="s">
        <v>36</v>
      </c>
      <c r="D1354" s="42" t="s">
        <v>23</v>
      </c>
      <c r="E1354" s="44">
        <v>1</v>
      </c>
      <c r="G1354" s="95" t="str">
        <f>CONCATENATE(D1354," - ",E1354,", ")</f>
        <v>Brass scrap - 1, </v>
      </c>
      <c r="H1354" s="339"/>
      <c r="I1354" s="92" t="str">
        <f ca="1">IF(J1353&gt;=3,(MID(I1353,2,1)&amp;MID(I1353,4,4)-K1353),CELL("address",Z1354))</f>
        <v>G1355</v>
      </c>
      <c r="J1354" s="92" t="str">
        <f ca="1">IF(J1353&gt;=4,(MID(I1354,1,1)&amp;MID(I1354,2,4)+1),CELL("address",AA1354))</f>
        <v>$AA$1354</v>
      </c>
      <c r="K1354" s="92" t="str">
        <f ca="1">IF(J1353&gt;=5,(MID(J1354,1,1)&amp;MID(J1354,2,4)+1),CELL("address",AB1354))</f>
        <v>$AB$1354</v>
      </c>
      <c r="L1354" s="92" t="str">
        <f ca="1">IF(J1353&gt;=6,(MID(K1354,1,1)&amp;MID(K1354,2,4)+1),CELL("address",AC1354))</f>
        <v>$AC$1354</v>
      </c>
      <c r="M1354" s="92" t="str">
        <f ca="1">IF(J1353&gt;=7,(MID(L1354,1,1)&amp;MID(L1354,2,4)+1),CELL("address",AD1354))</f>
        <v>$AD$1354</v>
      </c>
      <c r="N1354" s="92" t="str">
        <f ca="1">IF(J1353&gt;=8,(MID(M1354,1,1)&amp;MID(M1354,2,4)+1),CELL("address",AE1354))</f>
        <v>$AE$1354</v>
      </c>
      <c r="O1354" s="92" t="str">
        <f ca="1">IF(J1353&gt;=9,(MID(N1354,1,1)&amp;MID(N1354,2,4)+1),CELL("address",AF1354))</f>
        <v>$AF$1354</v>
      </c>
      <c r="P1354" s="92" t="str">
        <f ca="1">IF(J1353&gt;=10,(MID(O1354,1,1)&amp;MID(O1354,2,4)+1),CELL("address",AG1354))</f>
        <v>$AG$1354</v>
      </c>
      <c r="Q1354" s="92" t="str">
        <f ca="1">IF(J1353&gt;=11,(MID(P1354,1,1)&amp;MID(P1354,2,4)+1),CELL("address",AH1354))</f>
        <v>$AH$1354</v>
      </c>
      <c r="R1354" s="92" t="str">
        <f ca="1">IF(J1353&gt;=12,(MID(Q1354,1,1)&amp;MID(Q1354,2,4)+1),CELL("address",AI1354))</f>
        <v>$AI$1354</v>
      </c>
    </row>
    <row r="1355" spans="1:8" ht="15" customHeight="1">
      <c r="A1355" s="1"/>
      <c r="B1355" s="1"/>
      <c r="C1355" s="1"/>
      <c r="D1355" s="1"/>
      <c r="E1355" s="1"/>
      <c r="G1355" s="232"/>
      <c r="H1355" s="232"/>
    </row>
    <row r="1356" spans="1:8" ht="15" customHeight="1">
      <c r="A1356" s="1"/>
      <c r="B1356" s="1"/>
      <c r="C1356" s="1"/>
      <c r="D1356" s="1"/>
      <c r="E1356" s="1"/>
      <c r="G1356" s="232"/>
      <c r="H1356" s="232"/>
    </row>
    <row r="1357" spans="1:8" ht="15" customHeight="1">
      <c r="A1357" s="1"/>
      <c r="B1357" s="1"/>
      <c r="C1357" s="1"/>
      <c r="D1357" s="1"/>
      <c r="E1357" s="1"/>
      <c r="G1357" s="232"/>
      <c r="H1357" s="232"/>
    </row>
    <row r="1358" spans="1:8" ht="15" customHeight="1">
      <c r="A1358" s="1"/>
      <c r="B1358" s="1"/>
      <c r="C1358" s="1"/>
      <c r="D1358" s="1"/>
      <c r="E1358" s="1"/>
      <c r="G1358" s="232"/>
      <c r="H1358" s="232"/>
    </row>
    <row r="1359" spans="1:8" ht="15" customHeight="1">
      <c r="A1359" s="1"/>
      <c r="B1359" s="1"/>
      <c r="C1359" s="1"/>
      <c r="D1359" s="1"/>
      <c r="E1359" s="1"/>
      <c r="G1359" s="232"/>
      <c r="H1359" s="232"/>
    </row>
    <row r="1360" spans="1:8" ht="16.5" customHeight="1">
      <c r="A1360" s="1"/>
      <c r="B1360" s="1"/>
      <c r="C1360" s="1"/>
      <c r="D1360" s="1"/>
      <c r="E1360" s="1"/>
      <c r="G1360" s="232"/>
      <c r="H1360" s="232"/>
    </row>
    <row r="1361" spans="1:8" ht="16.5" customHeight="1">
      <c r="A1361" s="1"/>
      <c r="B1361" s="1"/>
      <c r="C1361" s="1"/>
      <c r="D1361" s="1"/>
      <c r="E1361" s="1"/>
      <c r="G1361" s="232"/>
      <c r="H1361" s="232"/>
    </row>
    <row r="1362" spans="1:8" ht="16.5" customHeight="1">
      <c r="A1362" s="1"/>
      <c r="B1362" s="1"/>
      <c r="C1362" s="1"/>
      <c r="D1362" s="1"/>
      <c r="E1362" s="1"/>
      <c r="G1362" s="232"/>
      <c r="H1362" s="232"/>
    </row>
    <row r="1363" spans="1:8" ht="16.5" customHeight="1">
      <c r="A1363" s="1"/>
      <c r="B1363" s="1"/>
      <c r="C1363" s="1"/>
      <c r="D1363" s="1"/>
      <c r="E1363" s="1"/>
      <c r="G1363" s="232"/>
      <c r="H1363" s="232"/>
    </row>
    <row r="1364" spans="1:8" ht="16.5" customHeight="1">
      <c r="A1364" s="1"/>
      <c r="B1364" s="1"/>
      <c r="C1364" s="1"/>
      <c r="D1364" s="1"/>
      <c r="E1364" s="1"/>
      <c r="G1364" s="232"/>
      <c r="H1364" s="232"/>
    </row>
    <row r="1365" spans="1:8" ht="16.5" customHeight="1">
      <c r="A1365" s="1"/>
      <c r="B1365" s="1"/>
      <c r="C1365" s="1"/>
      <c r="D1365" s="1"/>
      <c r="E1365" s="1"/>
      <c r="G1365" s="232"/>
      <c r="H1365" s="232"/>
    </row>
    <row r="1366" spans="1:8" ht="16.5" customHeight="1">
      <c r="A1366" s="1"/>
      <c r="B1366" s="1"/>
      <c r="C1366" s="1"/>
      <c r="D1366" s="1"/>
      <c r="E1366" s="1"/>
      <c r="G1366" s="232"/>
      <c r="H1366" s="232"/>
    </row>
    <row r="1367" spans="1:8" ht="15" customHeight="1">
      <c r="A1367" s="1"/>
      <c r="B1367" s="1"/>
      <c r="C1367" s="1"/>
      <c r="D1367" s="1"/>
      <c r="E1367" s="1"/>
      <c r="G1367" s="232"/>
      <c r="H1367" s="232"/>
    </row>
    <row r="1368" spans="1:8" ht="15" customHeight="1">
      <c r="A1368" s="1"/>
      <c r="B1368" s="1"/>
      <c r="C1368" s="1"/>
      <c r="D1368" s="1"/>
      <c r="E1368" s="1"/>
      <c r="G1368" s="232"/>
      <c r="H1368" s="232"/>
    </row>
    <row r="1369" spans="1:8" ht="15" customHeight="1">
      <c r="A1369" s="1"/>
      <c r="B1369" s="1"/>
      <c r="C1369" s="1"/>
      <c r="D1369" s="1"/>
      <c r="E1369" s="1"/>
      <c r="G1369" s="232"/>
      <c r="H1369" s="232"/>
    </row>
    <row r="1370" spans="1:8" ht="14.25" customHeight="1">
      <c r="A1370" s="1"/>
      <c r="B1370" s="1"/>
      <c r="C1370" s="1"/>
      <c r="D1370" s="1"/>
      <c r="E1370" s="1"/>
      <c r="G1370" s="232"/>
      <c r="H1370" s="232"/>
    </row>
    <row r="1371" spans="1:8" ht="14.25" customHeight="1">
      <c r="A1371" s="1"/>
      <c r="B1371" s="1"/>
      <c r="C1371" s="1"/>
      <c r="D1371" s="1"/>
      <c r="E1371" s="1"/>
      <c r="G1371" s="232"/>
      <c r="H1371" s="232"/>
    </row>
    <row r="1372" spans="1:8" ht="14.25" customHeight="1">
      <c r="A1372" s="1"/>
      <c r="B1372" s="1"/>
      <c r="C1372" s="1"/>
      <c r="D1372" s="1"/>
      <c r="E1372" s="1"/>
      <c r="G1372" s="232"/>
      <c r="H1372" s="232"/>
    </row>
    <row r="1373" spans="1:8" ht="14.25" customHeight="1">
      <c r="A1373" s="1"/>
      <c r="B1373" s="1"/>
      <c r="C1373" s="1"/>
      <c r="D1373" s="1"/>
      <c r="E1373" s="1"/>
      <c r="G1373" s="232"/>
      <c r="H1373" s="232"/>
    </row>
    <row r="1374" spans="1:8" ht="14.25" customHeight="1">
      <c r="A1374" s="1"/>
      <c r="B1374" s="1"/>
      <c r="C1374" s="1"/>
      <c r="D1374" s="1"/>
      <c r="E1374" s="1"/>
      <c r="G1374" s="232"/>
      <c r="H1374" s="232"/>
    </row>
    <row r="1375" spans="1:8" ht="14.25" customHeight="1">
      <c r="A1375" s="1"/>
      <c r="B1375" s="1"/>
      <c r="C1375" s="1"/>
      <c r="D1375" s="1"/>
      <c r="E1375" s="1"/>
      <c r="G1375" s="232"/>
      <c r="H1375" s="232"/>
    </row>
    <row r="1376" spans="1:8" ht="14.25" customHeight="1">
      <c r="A1376" s="1"/>
      <c r="B1376" s="1"/>
      <c r="C1376" s="1"/>
      <c r="D1376" s="1"/>
      <c r="E1376" s="1"/>
      <c r="G1376" s="232"/>
      <c r="H1376" s="232"/>
    </row>
    <row r="1377" spans="1:8" ht="14.25" customHeight="1">
      <c r="A1377" s="1"/>
      <c r="B1377" s="1"/>
      <c r="C1377" s="1"/>
      <c r="D1377" s="1"/>
      <c r="E1377" s="1"/>
      <c r="G1377" s="232"/>
      <c r="H1377" s="232"/>
    </row>
    <row r="1378" spans="1:8" ht="14.25" customHeight="1">
      <c r="A1378" s="1"/>
      <c r="B1378" s="1"/>
      <c r="C1378" s="1"/>
      <c r="D1378" s="1"/>
      <c r="E1378" s="1"/>
      <c r="G1378" s="232"/>
      <c r="H1378" s="232"/>
    </row>
    <row r="1379" spans="1:8" ht="14.25" customHeight="1">
      <c r="A1379" s="1"/>
      <c r="B1379" s="1"/>
      <c r="C1379" s="1"/>
      <c r="D1379" s="1"/>
      <c r="E1379" s="1"/>
      <c r="G1379" s="232"/>
      <c r="H1379" s="232"/>
    </row>
    <row r="1380" spans="1:8" ht="14.25" customHeight="1">
      <c r="A1380" s="1"/>
      <c r="B1380" s="1"/>
      <c r="C1380" s="1"/>
      <c r="D1380" s="1"/>
      <c r="E1380" s="1"/>
      <c r="G1380" s="232"/>
      <c r="H1380" s="232"/>
    </row>
    <row r="1381" spans="1:8" ht="14.25" customHeight="1">
      <c r="A1381" s="1"/>
      <c r="B1381" s="1"/>
      <c r="C1381" s="1"/>
      <c r="D1381" s="1"/>
      <c r="E1381" s="1"/>
      <c r="G1381" s="232"/>
      <c r="H1381" s="232"/>
    </row>
    <row r="1382" spans="1:8" ht="14.25" customHeight="1">
      <c r="A1382" s="1"/>
      <c r="B1382" s="1"/>
      <c r="C1382" s="1"/>
      <c r="D1382" s="1"/>
      <c r="E1382" s="1"/>
      <c r="G1382" s="232"/>
      <c r="H1382" s="232"/>
    </row>
    <row r="1383" spans="1:8" ht="14.25" customHeight="1">
      <c r="A1383" s="1"/>
      <c r="B1383" s="1"/>
      <c r="C1383" s="1"/>
      <c r="D1383" s="1"/>
      <c r="E1383" s="1"/>
      <c r="G1383" s="232"/>
      <c r="H1383" s="232"/>
    </row>
    <row r="1384" spans="1:8" ht="14.25" customHeight="1">
      <c r="A1384" s="1"/>
      <c r="B1384" s="1"/>
      <c r="C1384" s="1"/>
      <c r="D1384" s="1"/>
      <c r="E1384" s="1"/>
      <c r="G1384" s="232"/>
      <c r="H1384" s="232"/>
    </row>
    <row r="1385" spans="1:8" ht="14.25" customHeight="1">
      <c r="A1385" s="1"/>
      <c r="B1385" s="1"/>
      <c r="C1385" s="1"/>
      <c r="D1385" s="1"/>
      <c r="E1385" s="1"/>
      <c r="G1385" s="232"/>
      <c r="H1385" s="232"/>
    </row>
    <row r="1386" spans="1:8" ht="14.25" customHeight="1">
      <c r="A1386" s="1"/>
      <c r="B1386" s="1"/>
      <c r="C1386" s="1"/>
      <c r="D1386" s="1"/>
      <c r="E1386" s="1"/>
      <c r="G1386" s="232"/>
      <c r="H1386" s="232"/>
    </row>
    <row r="1387" spans="1:8" ht="14.25" customHeight="1">
      <c r="A1387" s="1"/>
      <c r="B1387" s="1"/>
      <c r="C1387" s="1"/>
      <c r="D1387" s="1"/>
      <c r="E1387" s="1"/>
      <c r="G1387" s="232"/>
      <c r="H1387" s="232"/>
    </row>
    <row r="1388" spans="1:8" ht="14.25" customHeight="1">
      <c r="A1388" s="1"/>
      <c r="B1388" s="1"/>
      <c r="C1388" s="1"/>
      <c r="D1388" s="1"/>
      <c r="E1388" s="1"/>
      <c r="G1388" s="232"/>
      <c r="H1388" s="232"/>
    </row>
    <row r="1389" spans="1:8" ht="14.25" customHeight="1">
      <c r="A1389" s="1"/>
      <c r="B1389" s="1"/>
      <c r="C1389" s="1"/>
      <c r="D1389" s="1"/>
      <c r="E1389" s="1"/>
      <c r="G1389" s="232"/>
      <c r="H1389" s="232"/>
    </row>
    <row r="1390" spans="1:8" ht="14.25" customHeight="1">
      <c r="A1390" s="1"/>
      <c r="B1390" s="1"/>
      <c r="C1390" s="1"/>
      <c r="D1390" s="1"/>
      <c r="E1390" s="1"/>
      <c r="G1390" s="232"/>
      <c r="H1390" s="232"/>
    </row>
    <row r="1391" spans="1:8" ht="14.25" customHeight="1">
      <c r="A1391" s="1"/>
      <c r="B1391" s="1"/>
      <c r="C1391" s="1"/>
      <c r="D1391" s="1"/>
      <c r="E1391" s="1"/>
      <c r="G1391" s="232"/>
      <c r="H1391" s="232"/>
    </row>
    <row r="1392" spans="1:8" ht="14.25" customHeight="1">
      <c r="A1392" s="1"/>
      <c r="B1392" s="1"/>
      <c r="C1392" s="1"/>
      <c r="D1392" s="1"/>
      <c r="E1392" s="1"/>
      <c r="G1392" s="232"/>
      <c r="H1392" s="232"/>
    </row>
    <row r="1393" spans="1:8" ht="14.25" customHeight="1">
      <c r="A1393" s="1"/>
      <c r="B1393" s="1"/>
      <c r="C1393" s="1"/>
      <c r="D1393" s="1"/>
      <c r="E1393" s="1"/>
      <c r="G1393" s="232"/>
      <c r="H1393" s="232"/>
    </row>
    <row r="1394" spans="1:8" ht="14.25" customHeight="1">
      <c r="A1394" s="1"/>
      <c r="B1394" s="1"/>
      <c r="C1394" s="1"/>
      <c r="D1394" s="1"/>
      <c r="E1394" s="1"/>
      <c r="G1394" s="232"/>
      <c r="H1394" s="232"/>
    </row>
    <row r="1395" spans="1:8" ht="14.25" customHeight="1">
      <c r="A1395" s="1"/>
      <c r="B1395" s="1"/>
      <c r="C1395" s="1"/>
      <c r="D1395" s="1"/>
      <c r="E1395" s="1"/>
      <c r="G1395" s="232"/>
      <c r="H1395" s="232"/>
    </row>
    <row r="1396" spans="1:8" ht="14.25" customHeight="1">
      <c r="A1396" s="1"/>
      <c r="B1396" s="1"/>
      <c r="C1396" s="1"/>
      <c r="D1396" s="1"/>
      <c r="E1396" s="1"/>
      <c r="G1396" s="232"/>
      <c r="H1396" s="232"/>
    </row>
    <row r="1397" spans="1:8" ht="14.25" customHeight="1">
      <c r="A1397" s="1"/>
      <c r="B1397" s="1"/>
      <c r="C1397" s="1"/>
      <c r="D1397" s="1"/>
      <c r="E1397" s="1"/>
      <c r="G1397" s="232"/>
      <c r="H1397" s="232"/>
    </row>
    <row r="1398" spans="1:8" ht="14.25" customHeight="1">
      <c r="A1398" s="1"/>
      <c r="B1398" s="1"/>
      <c r="C1398" s="1"/>
      <c r="D1398" s="1"/>
      <c r="E1398" s="1"/>
      <c r="G1398" s="232"/>
      <c r="H1398" s="232"/>
    </row>
    <row r="1399" spans="1:8" ht="14.25" customHeight="1">
      <c r="A1399" s="1"/>
      <c r="B1399" s="1"/>
      <c r="C1399" s="1"/>
      <c r="D1399" s="1"/>
      <c r="E1399" s="1"/>
      <c r="G1399" s="232"/>
      <c r="H1399" s="232"/>
    </row>
    <row r="1400" spans="1:8" ht="14.25" customHeight="1">
      <c r="A1400" s="1"/>
      <c r="B1400" s="1"/>
      <c r="C1400" s="1"/>
      <c r="D1400" s="1"/>
      <c r="E1400" s="1"/>
      <c r="G1400" s="232"/>
      <c r="H1400" s="232"/>
    </row>
    <row r="1401" spans="1:8" ht="14.25" customHeight="1">
      <c r="A1401" s="1"/>
      <c r="B1401" s="1"/>
      <c r="C1401" s="1"/>
      <c r="D1401" s="1"/>
      <c r="E1401" s="1"/>
      <c r="G1401" s="232"/>
      <c r="H1401" s="232"/>
    </row>
    <row r="1402" spans="1:8" ht="14.25" customHeight="1">
      <c r="A1402" s="1"/>
      <c r="B1402" s="1"/>
      <c r="C1402" s="1"/>
      <c r="D1402" s="1"/>
      <c r="E1402" s="1"/>
      <c r="G1402" s="232"/>
      <c r="H1402" s="232"/>
    </row>
    <row r="1403" spans="1:8" ht="14.25" customHeight="1">
      <c r="A1403" s="1"/>
      <c r="B1403" s="1"/>
      <c r="C1403" s="1"/>
      <c r="D1403" s="1"/>
      <c r="E1403" s="1"/>
      <c r="G1403" s="232"/>
      <c r="H1403" s="232"/>
    </row>
    <row r="1404" spans="1:8" ht="14.25" customHeight="1">
      <c r="A1404" s="1"/>
      <c r="B1404" s="1"/>
      <c r="C1404" s="1"/>
      <c r="D1404" s="1"/>
      <c r="E1404" s="1"/>
      <c r="G1404" s="232"/>
      <c r="H1404" s="232"/>
    </row>
    <row r="1405" spans="1:8" ht="14.25" customHeight="1">
      <c r="A1405" s="1"/>
      <c r="B1405" s="1"/>
      <c r="C1405" s="1"/>
      <c r="D1405" s="1"/>
      <c r="E1405" s="1"/>
      <c r="G1405" s="232"/>
      <c r="H1405" s="232"/>
    </row>
    <row r="1406" spans="1:8" ht="14.25" customHeight="1">
      <c r="A1406" s="1"/>
      <c r="B1406" s="1"/>
      <c r="C1406" s="1"/>
      <c r="D1406" s="1"/>
      <c r="E1406" s="1"/>
      <c r="G1406" s="232"/>
      <c r="H1406" s="232"/>
    </row>
    <row r="1407" spans="1:8" ht="14.25" customHeight="1">
      <c r="A1407" s="1"/>
      <c r="B1407" s="1"/>
      <c r="C1407" s="1"/>
      <c r="D1407" s="1"/>
      <c r="E1407" s="1"/>
      <c r="G1407" s="232"/>
      <c r="H1407" s="232"/>
    </row>
    <row r="1408" spans="1:8" ht="14.25" customHeight="1">
      <c r="A1408" s="1"/>
      <c r="B1408" s="1"/>
      <c r="C1408" s="1"/>
      <c r="D1408" s="1"/>
      <c r="E1408" s="1"/>
      <c r="G1408" s="232"/>
      <c r="H1408" s="232"/>
    </row>
    <row r="1409" spans="1:8" ht="14.25" customHeight="1">
      <c r="A1409" s="1"/>
      <c r="B1409" s="1"/>
      <c r="C1409" s="1"/>
      <c r="D1409" s="1"/>
      <c r="E1409" s="1"/>
      <c r="G1409" s="232"/>
      <c r="H1409" s="232"/>
    </row>
    <row r="1410" spans="1:8" ht="14.25" customHeight="1">
      <c r="A1410" s="1"/>
      <c r="B1410" s="1"/>
      <c r="C1410" s="1"/>
      <c r="D1410" s="1"/>
      <c r="E1410" s="1"/>
      <c r="G1410" s="232"/>
      <c r="H1410" s="232"/>
    </row>
    <row r="1411" spans="1:8" ht="14.25" customHeight="1">
      <c r="A1411" s="1"/>
      <c r="B1411" s="1"/>
      <c r="C1411" s="1"/>
      <c r="D1411" s="1"/>
      <c r="E1411" s="1"/>
      <c r="G1411" s="232"/>
      <c r="H1411" s="232"/>
    </row>
    <row r="1412" spans="1:8" ht="14.25" customHeight="1">
      <c r="A1412" s="1"/>
      <c r="B1412" s="1"/>
      <c r="C1412" s="1"/>
      <c r="D1412" s="1"/>
      <c r="E1412" s="1"/>
      <c r="G1412" s="232"/>
      <c r="H1412" s="232"/>
    </row>
    <row r="1413" spans="1:8" ht="14.25" customHeight="1">
      <c r="A1413" s="1"/>
      <c r="B1413" s="1"/>
      <c r="C1413" s="1"/>
      <c r="D1413" s="1"/>
      <c r="E1413" s="1"/>
      <c r="G1413" s="232"/>
      <c r="H1413" s="232"/>
    </row>
    <row r="1414" spans="1:8" ht="14.25" customHeight="1">
      <c r="A1414" s="1"/>
      <c r="B1414" s="1"/>
      <c r="C1414" s="1"/>
      <c r="D1414" s="1"/>
      <c r="E1414" s="1"/>
      <c r="G1414" s="232"/>
      <c r="H1414" s="232"/>
    </row>
    <row r="1415" spans="1:8" ht="14.25" customHeight="1">
      <c r="A1415" s="1"/>
      <c r="B1415" s="1"/>
      <c r="C1415" s="1"/>
      <c r="D1415" s="1"/>
      <c r="E1415" s="1"/>
      <c r="G1415" s="232"/>
      <c r="H1415" s="232"/>
    </row>
    <row r="1416" spans="1:8" ht="14.25" customHeight="1">
      <c r="A1416" s="1"/>
      <c r="B1416" s="1"/>
      <c r="C1416" s="1"/>
      <c r="D1416" s="1"/>
      <c r="E1416" s="1"/>
      <c r="G1416" s="232"/>
      <c r="H1416" s="232"/>
    </row>
    <row r="1417" spans="1:8" ht="14.25" customHeight="1">
      <c r="A1417" s="1"/>
      <c r="B1417" s="1"/>
      <c r="C1417" s="1"/>
      <c r="D1417" s="1"/>
      <c r="E1417" s="1"/>
      <c r="G1417" s="232"/>
      <c r="H1417" s="232"/>
    </row>
    <row r="1418" spans="1:8" ht="14.25" customHeight="1">
      <c r="A1418" s="1"/>
      <c r="B1418" s="1"/>
      <c r="C1418" s="1"/>
      <c r="D1418" s="1"/>
      <c r="E1418" s="1"/>
      <c r="G1418" s="232"/>
      <c r="H1418" s="232"/>
    </row>
    <row r="1419" spans="1:8" ht="14.25" customHeight="1">
      <c r="A1419" s="1"/>
      <c r="B1419" s="1"/>
      <c r="C1419" s="1"/>
      <c r="D1419" s="1"/>
      <c r="E1419" s="1"/>
      <c r="G1419" s="232"/>
      <c r="H1419" s="232"/>
    </row>
    <row r="1420" spans="1:8" ht="14.25" customHeight="1">
      <c r="A1420" s="1"/>
      <c r="B1420" s="1"/>
      <c r="C1420" s="1"/>
      <c r="D1420" s="1"/>
      <c r="E1420" s="1"/>
      <c r="G1420" s="232"/>
      <c r="H1420" s="232"/>
    </row>
    <row r="1421" spans="1:8" ht="14.25" customHeight="1">
      <c r="A1421" s="1"/>
      <c r="B1421" s="1"/>
      <c r="C1421" s="1"/>
      <c r="D1421" s="1"/>
      <c r="E1421" s="1"/>
      <c r="G1421" s="232"/>
      <c r="H1421" s="232"/>
    </row>
    <row r="1422" spans="1:8" ht="14.25" customHeight="1">
      <c r="A1422" s="1"/>
      <c r="B1422" s="1"/>
      <c r="C1422" s="1"/>
      <c r="D1422" s="1"/>
      <c r="E1422" s="1"/>
      <c r="G1422" s="232"/>
      <c r="H1422" s="232"/>
    </row>
    <row r="1423" spans="1:8" ht="14.25" customHeight="1">
      <c r="A1423" s="1"/>
      <c r="B1423" s="1"/>
      <c r="C1423" s="1"/>
      <c r="D1423" s="1"/>
      <c r="E1423" s="1"/>
      <c r="G1423" s="232"/>
      <c r="H1423" s="232"/>
    </row>
    <row r="1424" spans="1:8" ht="14.25" customHeight="1">
      <c r="A1424" s="1"/>
      <c r="B1424" s="1"/>
      <c r="C1424" s="1"/>
      <c r="D1424" s="1"/>
      <c r="E1424" s="1"/>
      <c r="G1424" s="232"/>
      <c r="H1424" s="232"/>
    </row>
    <row r="1425" spans="1:8" ht="14.25" customHeight="1">
      <c r="A1425" s="1"/>
      <c r="B1425" s="1"/>
      <c r="C1425" s="1"/>
      <c r="D1425" s="1"/>
      <c r="E1425" s="1"/>
      <c r="G1425" s="232"/>
      <c r="H1425" s="232"/>
    </row>
    <row r="1426" spans="1:8" ht="14.25" customHeight="1">
      <c r="A1426" s="1"/>
      <c r="B1426" s="1"/>
      <c r="C1426" s="1"/>
      <c r="D1426" s="1"/>
      <c r="E1426" s="1"/>
      <c r="G1426" s="232"/>
      <c r="H1426" s="232"/>
    </row>
    <row r="1427" spans="1:8" ht="14.25" customHeight="1">
      <c r="A1427" s="1"/>
      <c r="B1427" s="1"/>
      <c r="C1427" s="1"/>
      <c r="D1427" s="1"/>
      <c r="E1427" s="1"/>
      <c r="G1427" s="232"/>
      <c r="H1427" s="232"/>
    </row>
    <row r="1428" spans="7:8" ht="14.25" customHeight="1">
      <c r="G1428" s="232"/>
      <c r="H1428" s="232"/>
    </row>
    <row r="1429" ht="14.25" customHeight="1"/>
    <row r="1430" ht="14.25" customHeight="1"/>
    <row r="1431" ht="14.25" customHeight="1"/>
    <row r="1432" ht="19.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</sheetData>
  <sheetProtection/>
  <mergeCells count="653">
    <mergeCell ref="H1075:H1076"/>
    <mergeCell ref="H1083:H1084"/>
    <mergeCell ref="H1089:H1090"/>
    <mergeCell ref="C1112:D1112"/>
    <mergeCell ref="A1112:B1112"/>
    <mergeCell ref="C1110:D1110"/>
    <mergeCell ref="A1110:B1110"/>
    <mergeCell ref="A1088:B1088"/>
    <mergeCell ref="A1089:B1089"/>
    <mergeCell ref="A1075:B1075"/>
    <mergeCell ref="A1352:B1352"/>
    <mergeCell ref="A1304:B1306"/>
    <mergeCell ref="A1111:B1111"/>
    <mergeCell ref="C1111:D1111"/>
    <mergeCell ref="C1243:C1245"/>
    <mergeCell ref="H1093:H1094"/>
    <mergeCell ref="C1304:C1306"/>
    <mergeCell ref="C1113:D1113"/>
    <mergeCell ref="A1113:B1113"/>
    <mergeCell ref="A1093:B1093"/>
    <mergeCell ref="A1094:B1095"/>
    <mergeCell ref="C1094:C1095"/>
    <mergeCell ref="A1082:B1082"/>
    <mergeCell ref="A1083:B1083"/>
    <mergeCell ref="A1353:B1353"/>
    <mergeCell ref="A1354:B1354"/>
    <mergeCell ref="A1243:B1245"/>
    <mergeCell ref="A1090:B1090"/>
    <mergeCell ref="A1340:B1342"/>
    <mergeCell ref="C1340:C1342"/>
    <mergeCell ref="H1353:H1354"/>
    <mergeCell ref="B934:C934"/>
    <mergeCell ref="A935:A938"/>
    <mergeCell ref="B935:C938"/>
    <mergeCell ref="H934:H935"/>
    <mergeCell ref="A1074:B1074"/>
    <mergeCell ref="H1051:H1052"/>
    <mergeCell ref="H1057:H1058"/>
    <mergeCell ref="H1064:H1065"/>
    <mergeCell ref="A1067:B1067"/>
    <mergeCell ref="A1068:B1068"/>
    <mergeCell ref="A1069:B1072"/>
    <mergeCell ref="C1069:C1072"/>
    <mergeCell ref="C1018:C1019"/>
    <mergeCell ref="A1008:B1008"/>
    <mergeCell ref="A1009:B1009"/>
    <mergeCell ref="A1016:B1016"/>
    <mergeCell ref="A1017:B1017"/>
    <mergeCell ref="C1028:C1029"/>
    <mergeCell ref="A1039:B1041"/>
    <mergeCell ref="H1032:H1033"/>
    <mergeCell ref="H1038:H1039"/>
    <mergeCell ref="H1044:H1045"/>
    <mergeCell ref="A1056:B1056"/>
    <mergeCell ref="A1057:B1057"/>
    <mergeCell ref="A1063:B1063"/>
    <mergeCell ref="C1058:C1061"/>
    <mergeCell ref="A1058:B1061"/>
    <mergeCell ref="C1052:C1054"/>
    <mergeCell ref="A1032:B1032"/>
    <mergeCell ref="A1018:B1019"/>
    <mergeCell ref="A1010:B1013"/>
    <mergeCell ref="C1010:C1013"/>
    <mergeCell ref="B900:C904"/>
    <mergeCell ref="A900:A904"/>
    <mergeCell ref="A1064:B1064"/>
    <mergeCell ref="A1050:B1050"/>
    <mergeCell ref="A1051:B1051"/>
    <mergeCell ref="A1052:B1054"/>
    <mergeCell ref="B927:C927"/>
    <mergeCell ref="C1335:C1336"/>
    <mergeCell ref="A1338:B1338"/>
    <mergeCell ref="A1339:B1339"/>
    <mergeCell ref="B928:C931"/>
    <mergeCell ref="A928:A931"/>
    <mergeCell ref="A1043:B1043"/>
    <mergeCell ref="A1044:B1044"/>
    <mergeCell ref="C1045:C1048"/>
    <mergeCell ref="A1045:B1048"/>
    <mergeCell ref="A1002:B1002"/>
    <mergeCell ref="A957:B961"/>
    <mergeCell ref="A952:B953"/>
    <mergeCell ref="A964:B964"/>
    <mergeCell ref="A1344:B1344"/>
    <mergeCell ref="A1345:B1345"/>
    <mergeCell ref="C1346:C1350"/>
    <mergeCell ref="A1346:B1350"/>
    <mergeCell ref="A1333:B1333"/>
    <mergeCell ref="A1334:B1334"/>
    <mergeCell ref="A1335:B1336"/>
    <mergeCell ref="H972:H973"/>
    <mergeCell ref="C978:C980"/>
    <mergeCell ref="C1003:C1006"/>
    <mergeCell ref="H983:H984"/>
    <mergeCell ref="C952:C953"/>
    <mergeCell ref="A988:B989"/>
    <mergeCell ref="A955:B955"/>
    <mergeCell ref="A993:B995"/>
    <mergeCell ref="A998:B998"/>
    <mergeCell ref="A999:B999"/>
    <mergeCell ref="A973:B974"/>
    <mergeCell ref="B892:C892"/>
    <mergeCell ref="B908:C911"/>
    <mergeCell ref="B915:C915"/>
    <mergeCell ref="A916:A918"/>
    <mergeCell ref="B916:C918"/>
    <mergeCell ref="A947:B947"/>
    <mergeCell ref="A965:B965"/>
    <mergeCell ref="A968:B968"/>
    <mergeCell ref="C957:C961"/>
    <mergeCell ref="A727:C727"/>
    <mergeCell ref="B857:C862"/>
    <mergeCell ref="B872:C875"/>
    <mergeCell ref="B893:C896"/>
    <mergeCell ref="A552:E552"/>
    <mergeCell ref="A590:C590"/>
    <mergeCell ref="A816:C816"/>
    <mergeCell ref="A597:E597"/>
    <mergeCell ref="A605:C605"/>
    <mergeCell ref="A614:C614"/>
    <mergeCell ref="A574:C574"/>
    <mergeCell ref="A599:C599"/>
    <mergeCell ref="A665:E665"/>
    <mergeCell ref="A672:C672"/>
    <mergeCell ref="A687:E687"/>
    <mergeCell ref="A638:C638"/>
    <mergeCell ref="A657:C657"/>
    <mergeCell ref="A689:C689"/>
    <mergeCell ref="A586:C586"/>
    <mergeCell ref="A1327:B1327"/>
    <mergeCell ref="A1309:B1309"/>
    <mergeCell ref="A1323:B1323"/>
    <mergeCell ref="B884:C884"/>
    <mergeCell ref="A879:A882"/>
    <mergeCell ref="A1198:B1201"/>
    <mergeCell ref="B899:C899"/>
    <mergeCell ref="A1285:B1285"/>
    <mergeCell ref="A1205:B1205"/>
    <mergeCell ref="C1104:D1104"/>
    <mergeCell ref="A1097:E1097"/>
    <mergeCell ref="A1104:B1104"/>
    <mergeCell ref="A969:B969"/>
    <mergeCell ref="A1076:B1080"/>
    <mergeCell ref="C1076:C1080"/>
    <mergeCell ref="A1204:B1204"/>
    <mergeCell ref="B1120:C1120"/>
    <mergeCell ref="C1100:D1100"/>
    <mergeCell ref="A1203:B1203"/>
    <mergeCell ref="A1322:B1322"/>
    <mergeCell ref="A1159:E1159"/>
    <mergeCell ref="A1318:B1318"/>
    <mergeCell ref="A1319:B1319"/>
    <mergeCell ref="A1320:B1320"/>
    <mergeCell ref="A1308:B1308"/>
    <mergeCell ref="A1269:B1269"/>
    <mergeCell ref="A1280:B1280"/>
    <mergeCell ref="A1197:B1197"/>
    <mergeCell ref="A13:B13"/>
    <mergeCell ref="C45:D45"/>
    <mergeCell ref="C33:D33"/>
    <mergeCell ref="A1310:B1310"/>
    <mergeCell ref="A1161:B1161"/>
    <mergeCell ref="A1302:B1302"/>
    <mergeCell ref="A1303:B1303"/>
    <mergeCell ref="A1296:B1296"/>
    <mergeCell ref="A1297:B1297"/>
    <mergeCell ref="A1267:B1267"/>
    <mergeCell ref="C1286:C1289"/>
    <mergeCell ref="H1068:H1069"/>
    <mergeCell ref="H927:H928"/>
    <mergeCell ref="C11:D11"/>
    <mergeCell ref="A11:B11"/>
    <mergeCell ref="C32:D32"/>
    <mergeCell ref="A32:B32"/>
    <mergeCell ref="A33:B33"/>
    <mergeCell ref="C40:D40"/>
    <mergeCell ref="C39:D39"/>
    <mergeCell ref="A327:C327"/>
    <mergeCell ref="A354:C354"/>
    <mergeCell ref="A382:C382"/>
    <mergeCell ref="A432:E432"/>
    <mergeCell ref="H1297:H1298"/>
    <mergeCell ref="H1303:H1304"/>
    <mergeCell ref="A1268:B1268"/>
    <mergeCell ref="C1293:C1294"/>
    <mergeCell ref="C1298:C1300"/>
    <mergeCell ref="A1298:B1300"/>
    <mergeCell ref="H1309:H1310"/>
    <mergeCell ref="C1253:C1257"/>
    <mergeCell ref="B879:C882"/>
    <mergeCell ref="A992:B992"/>
    <mergeCell ref="B831:C831"/>
    <mergeCell ref="A256:C256"/>
    <mergeCell ref="A331:C331"/>
    <mergeCell ref="C1033:C1035"/>
    <mergeCell ref="A285:C285"/>
    <mergeCell ref="A348:E348"/>
    <mergeCell ref="A542:C542"/>
    <mergeCell ref="A667:C667"/>
    <mergeCell ref="A567:E567"/>
    <mergeCell ref="A569:C569"/>
    <mergeCell ref="A535:E535"/>
    <mergeCell ref="A718:E718"/>
    <mergeCell ref="A579:C579"/>
    <mergeCell ref="A651:E651"/>
    <mergeCell ref="A653:C653"/>
    <mergeCell ref="A584:E584"/>
    <mergeCell ref="A963:B963"/>
    <mergeCell ref="A978:B980"/>
    <mergeCell ref="A734:C734"/>
    <mergeCell ref="B850:C853"/>
    <mergeCell ref="A850:A853"/>
    <mergeCell ref="A833:A837"/>
    <mergeCell ref="B826:C829"/>
    <mergeCell ref="B818:C818"/>
    <mergeCell ref="A826:A829"/>
    <mergeCell ref="B833:C837"/>
    <mergeCell ref="H1280:H1281"/>
    <mergeCell ref="H1285:H1286"/>
    <mergeCell ref="C1273:C1277"/>
    <mergeCell ref="C1261:C1265"/>
    <mergeCell ref="A741:C741"/>
    <mergeCell ref="A1271:B1271"/>
    <mergeCell ref="A1272:B1272"/>
    <mergeCell ref="A1273:B1277"/>
    <mergeCell ref="A893:A896"/>
    <mergeCell ref="A948:B948"/>
    <mergeCell ref="H1242:H1243"/>
    <mergeCell ref="H1248:H1249"/>
    <mergeCell ref="H1252:H1253"/>
    <mergeCell ref="C1281:C1282"/>
    <mergeCell ref="A1284:B1284"/>
    <mergeCell ref="H1292:H1293"/>
    <mergeCell ref="A1291:B1291"/>
    <mergeCell ref="A1292:B1292"/>
    <mergeCell ref="A1293:B1294"/>
    <mergeCell ref="A1286:B1289"/>
    <mergeCell ref="H1197:H1198"/>
    <mergeCell ref="H1204:H1205"/>
    <mergeCell ref="H1260:H1261"/>
    <mergeCell ref="H1268:H1269"/>
    <mergeCell ref="H1272:H1273"/>
    <mergeCell ref="H1208:H1209"/>
    <mergeCell ref="H1219:H1220"/>
    <mergeCell ref="H1224:H1225"/>
    <mergeCell ref="H1229:H1230"/>
    <mergeCell ref="H1237:H1238"/>
    <mergeCell ref="H871:H872"/>
    <mergeCell ref="H892:H893"/>
    <mergeCell ref="H885:H886"/>
    <mergeCell ref="H977:H978"/>
    <mergeCell ref="H1185:H1186"/>
    <mergeCell ref="H1190:H1191"/>
    <mergeCell ref="H987:H988"/>
    <mergeCell ref="H998:H999"/>
    <mergeCell ref="H992:H993"/>
    <mergeCell ref="H968:H969"/>
    <mergeCell ref="H840:H841"/>
    <mergeCell ref="B819:C822"/>
    <mergeCell ref="B841:C846"/>
    <mergeCell ref="A841:A846"/>
    <mergeCell ref="H878:H879"/>
    <mergeCell ref="H1177:H1178"/>
    <mergeCell ref="H1168:H1169"/>
    <mergeCell ref="H942:H943"/>
    <mergeCell ref="H856:H857"/>
    <mergeCell ref="H865:H866"/>
    <mergeCell ref="A263:C263"/>
    <mergeCell ref="A368:C368"/>
    <mergeCell ref="A496:E496"/>
    <mergeCell ref="A298:C298"/>
    <mergeCell ref="A318:C318"/>
    <mergeCell ref="A313:C313"/>
    <mergeCell ref="A372:C372"/>
    <mergeCell ref="A412:E412"/>
    <mergeCell ref="A296:E296"/>
    <mergeCell ref="A350:C350"/>
    <mergeCell ref="H825:H826"/>
    <mergeCell ref="A951:B951"/>
    <mergeCell ref="A537:C537"/>
    <mergeCell ref="F673:F677"/>
    <mergeCell ref="A519:E519"/>
    <mergeCell ref="H849:H850"/>
    <mergeCell ref="H832:H833"/>
    <mergeCell ref="B832:C832"/>
    <mergeCell ref="H818:H819"/>
    <mergeCell ref="B825:C825"/>
    <mergeCell ref="A621:C621"/>
    <mergeCell ref="B849:C849"/>
    <mergeCell ref="B856:C856"/>
    <mergeCell ref="A472:C472"/>
    <mergeCell ref="A503:C503"/>
    <mergeCell ref="A857:A862"/>
    <mergeCell ref="A491:C491"/>
    <mergeCell ref="A483:C483"/>
    <mergeCell ref="A819:A822"/>
    <mergeCell ref="B840:C840"/>
    <mergeCell ref="A214:C214"/>
    <mergeCell ref="A217:C217"/>
    <mergeCell ref="A279:E279"/>
    <mergeCell ref="A398:E398"/>
    <mergeCell ref="A343:C343"/>
    <mergeCell ref="A386:C386"/>
    <mergeCell ref="A393:C393"/>
    <mergeCell ref="A236:C236"/>
    <mergeCell ref="A243:C243"/>
    <mergeCell ref="A366:E366"/>
    <mergeCell ref="A417:C417"/>
    <mergeCell ref="B866:C868"/>
    <mergeCell ref="A866:A868"/>
    <mergeCell ref="A886:A889"/>
    <mergeCell ref="A872:A875"/>
    <mergeCell ref="B878:C878"/>
    <mergeCell ref="B885:C885"/>
    <mergeCell ref="A458:E458"/>
    <mergeCell ref="A463:C463"/>
    <mergeCell ref="A619:E619"/>
    <mergeCell ref="A1223:B1223"/>
    <mergeCell ref="A1224:B1224"/>
    <mergeCell ref="A1208:B1208"/>
    <mergeCell ref="A1230:B1234"/>
    <mergeCell ref="A171:C171"/>
    <mergeCell ref="A212:E212"/>
    <mergeCell ref="A254:E254"/>
    <mergeCell ref="A281:C281"/>
    <mergeCell ref="A249:C249"/>
    <mergeCell ref="B871:C871"/>
    <mergeCell ref="A745:C745"/>
    <mergeCell ref="A754:E754"/>
    <mergeCell ref="A692:C692"/>
    <mergeCell ref="A739:E739"/>
    <mergeCell ref="A761:C761"/>
    <mergeCell ref="A942:B942"/>
    <mergeCell ref="B907:C907"/>
    <mergeCell ref="B824:C824"/>
    <mergeCell ref="A756:C756"/>
    <mergeCell ref="A720:C720"/>
    <mergeCell ref="A1227:B1227"/>
    <mergeCell ref="A1229:B1229"/>
    <mergeCell ref="A1225:B1226"/>
    <mergeCell ref="A1251:B1251"/>
    <mergeCell ref="A1242:B1242"/>
    <mergeCell ref="A1248:B1248"/>
    <mergeCell ref="A1237:B1237"/>
    <mergeCell ref="A1238:B1239"/>
    <mergeCell ref="A1236:B1236"/>
    <mergeCell ref="A1228:B1228"/>
    <mergeCell ref="A1209:B1216"/>
    <mergeCell ref="A1241:B1241"/>
    <mergeCell ref="A1261:B1265"/>
    <mergeCell ref="A1250:B1250"/>
    <mergeCell ref="A1249:B1249"/>
    <mergeCell ref="A1247:B1247"/>
    <mergeCell ref="A1259:B1259"/>
    <mergeCell ref="A1260:B1260"/>
    <mergeCell ref="A1258:B1258"/>
    <mergeCell ref="A1252:B1252"/>
    <mergeCell ref="H964:H965"/>
    <mergeCell ref="A1253:B1257"/>
    <mergeCell ref="C1225:C1226"/>
    <mergeCell ref="C1209:C1216"/>
    <mergeCell ref="C1220:C1221"/>
    <mergeCell ref="A174:C174"/>
    <mergeCell ref="A1219:B1219"/>
    <mergeCell ref="A1220:B1221"/>
    <mergeCell ref="A184:C184"/>
    <mergeCell ref="A1222:B1222"/>
    <mergeCell ref="A1116:E1116"/>
    <mergeCell ref="A1099:B1099"/>
    <mergeCell ref="A1186:B1187"/>
    <mergeCell ref="A1189:B1189"/>
    <mergeCell ref="B1119:C1119"/>
    <mergeCell ref="A987:B987"/>
    <mergeCell ref="B1128:C1128"/>
    <mergeCell ref="A1001:B1001"/>
    <mergeCell ref="A1003:B1006"/>
    <mergeCell ref="C993:C995"/>
    <mergeCell ref="A698:E698"/>
    <mergeCell ref="A191:C191"/>
    <mergeCell ref="A400:C400"/>
    <mergeCell ref="A414:C414"/>
    <mergeCell ref="A325:E325"/>
    <mergeCell ref="H947:H948"/>
    <mergeCell ref="F681:F683"/>
    <mergeCell ref="A700:C700"/>
    <mergeCell ref="A705:C705"/>
    <mergeCell ref="A713:C713"/>
    <mergeCell ref="C48:D48"/>
    <mergeCell ref="C38:D38"/>
    <mergeCell ref="A84:E84"/>
    <mergeCell ref="A157:C157"/>
    <mergeCell ref="A164:C164"/>
    <mergeCell ref="A137:C137"/>
    <mergeCell ref="A152:C152"/>
    <mergeCell ref="A43:B43"/>
    <mergeCell ref="A17:B17"/>
    <mergeCell ref="A26:D26"/>
    <mergeCell ref="A31:D31"/>
    <mergeCell ref="A27:B27"/>
    <mergeCell ref="A45:B45"/>
    <mergeCell ref="A150:E150"/>
    <mergeCell ref="A42:B42"/>
    <mergeCell ref="A35:B35"/>
    <mergeCell ref="A48:B48"/>
    <mergeCell ref="A53:E53"/>
    <mergeCell ref="C24:D24"/>
    <mergeCell ref="A24:B24"/>
    <mergeCell ref="C23:D23"/>
    <mergeCell ref="A23:B23"/>
    <mergeCell ref="C34:D34"/>
    <mergeCell ref="C42:D42"/>
    <mergeCell ref="A34:B34"/>
    <mergeCell ref="C35:D35"/>
    <mergeCell ref="C10:D10"/>
    <mergeCell ref="A14:B14"/>
    <mergeCell ref="A20:B20"/>
    <mergeCell ref="C18:D18"/>
    <mergeCell ref="A18:B18"/>
    <mergeCell ref="C17:D17"/>
    <mergeCell ref="A15:B15"/>
    <mergeCell ref="C20:D20"/>
    <mergeCell ref="C19:D19"/>
    <mergeCell ref="A19:B19"/>
    <mergeCell ref="A22:B22"/>
    <mergeCell ref="A8:B8"/>
    <mergeCell ref="A9:B9"/>
    <mergeCell ref="C9:D9"/>
    <mergeCell ref="C8:D8"/>
    <mergeCell ref="C14:D14"/>
    <mergeCell ref="C16:D16"/>
    <mergeCell ref="A16:B16"/>
    <mergeCell ref="A12:B12"/>
    <mergeCell ref="C12:D12"/>
    <mergeCell ref="C6:D6"/>
    <mergeCell ref="A6:B6"/>
    <mergeCell ref="D30:E30"/>
    <mergeCell ref="C28:D28"/>
    <mergeCell ref="A28:B28"/>
    <mergeCell ref="C29:D29"/>
    <mergeCell ref="C15:D15"/>
    <mergeCell ref="A29:B29"/>
    <mergeCell ref="C27:D27"/>
    <mergeCell ref="C22:D22"/>
    <mergeCell ref="A37:B37"/>
    <mergeCell ref="A21:B21"/>
    <mergeCell ref="C21:D21"/>
    <mergeCell ref="C13:D13"/>
    <mergeCell ref="A10:B10"/>
    <mergeCell ref="A1:E1"/>
    <mergeCell ref="A2:C2"/>
    <mergeCell ref="A4:E4"/>
    <mergeCell ref="A3:C3"/>
    <mergeCell ref="A5:D5"/>
    <mergeCell ref="C43:D43"/>
    <mergeCell ref="C46:D46"/>
    <mergeCell ref="C47:D47"/>
    <mergeCell ref="A46:B46"/>
    <mergeCell ref="A47:B47"/>
    <mergeCell ref="A7:B7"/>
    <mergeCell ref="C7:D7"/>
    <mergeCell ref="C41:D41"/>
    <mergeCell ref="A40:B40"/>
    <mergeCell ref="A41:B41"/>
    <mergeCell ref="A514:C514"/>
    <mergeCell ref="A526:C526"/>
    <mergeCell ref="A49:E49"/>
    <mergeCell ref="A70:E70"/>
    <mergeCell ref="A50:E50"/>
    <mergeCell ref="A58:C58"/>
    <mergeCell ref="A55:C55"/>
    <mergeCell ref="A119:C119"/>
    <mergeCell ref="A51:E51"/>
    <mergeCell ref="A521:C521"/>
    <mergeCell ref="B886:C889"/>
    <mergeCell ref="A194:C194"/>
    <mergeCell ref="A39:B39"/>
    <mergeCell ref="C1101:D1101"/>
    <mergeCell ref="A92:C92"/>
    <mergeCell ref="A76:C76"/>
    <mergeCell ref="A72:C72"/>
    <mergeCell ref="A103:E103"/>
    <mergeCell ref="A380:E380"/>
    <mergeCell ref="A234:E234"/>
    <mergeCell ref="A86:C86"/>
    <mergeCell ref="A110:C110"/>
    <mergeCell ref="A117:E117"/>
    <mergeCell ref="A105:C105"/>
    <mergeCell ref="A977:B977"/>
    <mergeCell ref="A453:C453"/>
    <mergeCell ref="A130:E130"/>
    <mergeCell ref="A311:E311"/>
    <mergeCell ref="B865:C865"/>
    <mergeCell ref="A908:A911"/>
    <mergeCell ref="B1134:C1134"/>
    <mergeCell ref="A169:E169"/>
    <mergeCell ref="B1122:C1122"/>
    <mergeCell ref="C36:D36"/>
    <mergeCell ref="A38:B38"/>
    <mergeCell ref="A36:B36"/>
    <mergeCell ref="A44:B44"/>
    <mergeCell ref="C37:D37"/>
    <mergeCell ref="A123:C123"/>
    <mergeCell ref="C44:D44"/>
    <mergeCell ref="B1140:C1140"/>
    <mergeCell ref="B1137:C1137"/>
    <mergeCell ref="C1186:C1187"/>
    <mergeCell ref="A1150:E1150"/>
    <mergeCell ref="A132:C132"/>
    <mergeCell ref="A145:C145"/>
    <mergeCell ref="A984:B984"/>
    <mergeCell ref="C1162:C1165"/>
    <mergeCell ref="B1129:C1129"/>
    <mergeCell ref="A972:B972"/>
    <mergeCell ref="Q1159:T1159"/>
    <mergeCell ref="A1157:E1157"/>
    <mergeCell ref="A1146:E1146"/>
    <mergeCell ref="B1126:C1126"/>
    <mergeCell ref="B1144:C1144"/>
    <mergeCell ref="C1191:C1194"/>
    <mergeCell ref="A1167:B1167"/>
    <mergeCell ref="A1178:B1182"/>
    <mergeCell ref="B1131:C1131"/>
    <mergeCell ref="A1177:B1177"/>
    <mergeCell ref="B1143:C1143"/>
    <mergeCell ref="A1176:B1176"/>
    <mergeCell ref="A1185:B1185"/>
    <mergeCell ref="A1207:B1207"/>
    <mergeCell ref="A1191:B1194"/>
    <mergeCell ref="C1198:C1201"/>
    <mergeCell ref="A1196:B1196"/>
    <mergeCell ref="A1184:B1184"/>
    <mergeCell ref="A1190:B1190"/>
    <mergeCell ref="A1188:B1188"/>
    <mergeCell ref="A1101:B1101"/>
    <mergeCell ref="A1022:B1022"/>
    <mergeCell ref="C1103:D1103"/>
    <mergeCell ref="C1102:D1102"/>
    <mergeCell ref="C1099:D1099"/>
    <mergeCell ref="A1106:B1106"/>
    <mergeCell ref="A1100:B1100"/>
    <mergeCell ref="A1065:B1065"/>
    <mergeCell ref="A1084:B1086"/>
    <mergeCell ref="C1084:C1086"/>
    <mergeCell ref="A554:C554"/>
    <mergeCell ref="A559:C559"/>
    <mergeCell ref="A1162:B1165"/>
    <mergeCell ref="B1123:C1123"/>
    <mergeCell ref="B1125:C1125"/>
    <mergeCell ref="B1138:C1138"/>
    <mergeCell ref="B1141:C1141"/>
    <mergeCell ref="A1118:E1118"/>
    <mergeCell ref="B1132:C1132"/>
    <mergeCell ref="A1098:B1098"/>
    <mergeCell ref="A189:E189"/>
    <mergeCell ref="A427:C427"/>
    <mergeCell ref="A404:C404"/>
    <mergeCell ref="A229:C229"/>
    <mergeCell ref="A498:C498"/>
    <mergeCell ref="A956:B956"/>
    <mergeCell ref="C943:C944"/>
    <mergeCell ref="A943:B944"/>
    <mergeCell ref="A477:E477"/>
    <mergeCell ref="A643:C643"/>
    <mergeCell ref="A1103:B1103"/>
    <mergeCell ref="A1148:E1148"/>
    <mergeCell ref="C1107:D1107"/>
    <mergeCell ref="C1108:D1108"/>
    <mergeCell ref="A1109:B1109"/>
    <mergeCell ref="C1023:C1024"/>
    <mergeCell ref="A1037:B1037"/>
    <mergeCell ref="A1038:B1038"/>
    <mergeCell ref="C1105:D1105"/>
    <mergeCell ref="A1102:B1102"/>
    <mergeCell ref="A434:C434"/>
    <mergeCell ref="A439:C439"/>
    <mergeCell ref="C1098:D1098"/>
    <mergeCell ref="A479:C479"/>
    <mergeCell ref="A625:C625"/>
    <mergeCell ref="A962:B962"/>
    <mergeCell ref="A983:B983"/>
    <mergeCell ref="A636:E636"/>
    <mergeCell ref="A460:C460"/>
    <mergeCell ref="A1023:B1024"/>
    <mergeCell ref="C1329:C1331"/>
    <mergeCell ref="A1329:B1331"/>
    <mergeCell ref="H1323:H1324"/>
    <mergeCell ref="H1328:H1329"/>
    <mergeCell ref="A1313:B1313"/>
    <mergeCell ref="C1314:C1316"/>
    <mergeCell ref="A1314:B1316"/>
    <mergeCell ref="A1324:B1325"/>
    <mergeCell ref="A1328:B1328"/>
    <mergeCell ref="C1324:C1325"/>
    <mergeCell ref="A1169:B1174"/>
    <mergeCell ref="A1105:B1105"/>
    <mergeCell ref="C1109:D1109"/>
    <mergeCell ref="C1238:C1239"/>
    <mergeCell ref="A1114:B1114"/>
    <mergeCell ref="B1135:C1135"/>
    <mergeCell ref="C1178:C1182"/>
    <mergeCell ref="A1107:B1107"/>
    <mergeCell ref="C1230:C1234"/>
    <mergeCell ref="A1166:B1166"/>
    <mergeCell ref="A1312:B1312"/>
    <mergeCell ref="A1168:B1168"/>
    <mergeCell ref="C1169:C1174"/>
    <mergeCell ref="C1106:D1106"/>
    <mergeCell ref="H1027:H1028"/>
    <mergeCell ref="A1033:B1035"/>
    <mergeCell ref="A1279:B1279"/>
    <mergeCell ref="A1281:B1282"/>
    <mergeCell ref="A1156:E1156"/>
    <mergeCell ref="A1108:B1108"/>
    <mergeCell ref="A766:E766"/>
    <mergeCell ref="A768:C768"/>
    <mergeCell ref="A773:C773"/>
    <mergeCell ref="A782:C782"/>
    <mergeCell ref="H1009:H1010"/>
    <mergeCell ref="H1017:H1018"/>
    <mergeCell ref="A787:E787"/>
    <mergeCell ref="A789:C789"/>
    <mergeCell ref="A793:C793"/>
    <mergeCell ref="H956:H957"/>
    <mergeCell ref="H1345:H1346"/>
    <mergeCell ref="B921:C921"/>
    <mergeCell ref="A922:A924"/>
    <mergeCell ref="B922:C924"/>
    <mergeCell ref="H921:H922"/>
    <mergeCell ref="A1026:B1026"/>
    <mergeCell ref="A1027:B1027"/>
    <mergeCell ref="A1028:B1029"/>
    <mergeCell ref="H1022:H1023"/>
    <mergeCell ref="A1021:B1021"/>
    <mergeCell ref="H1003:H1004"/>
    <mergeCell ref="H899:H900"/>
    <mergeCell ref="H907:H908"/>
    <mergeCell ref="H914:H915"/>
    <mergeCell ref="H1334:H1335"/>
    <mergeCell ref="H1339:H1340"/>
    <mergeCell ref="H1313:H1314"/>
    <mergeCell ref="H1319:H1320"/>
    <mergeCell ref="H951:H952"/>
    <mergeCell ref="H1161:H1162"/>
    <mergeCell ref="C1039:C1041"/>
    <mergeCell ref="A1036:B1036"/>
    <mergeCell ref="A800:E800"/>
    <mergeCell ref="A802:C802"/>
    <mergeCell ref="A805:C805"/>
    <mergeCell ref="A811:C811"/>
    <mergeCell ref="A1031:B1031"/>
    <mergeCell ref="C973:C974"/>
    <mergeCell ref="C988:C989"/>
    <mergeCell ref="A975:B975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4" r:id="rId1"/>
  <headerFooter alignWithMargins="0">
    <oddHeader>&amp;R&amp;P</oddHeader>
    <oddFooter>&amp;L&amp;14A.O. / Disposal&amp;C&amp;14Sr.XEN. / Disposal&amp;R&amp;14COS and D ( South), PTA</oddFooter>
  </headerFooter>
  <rowBreaks count="15" manualBreakCount="15">
    <brk id="63" max="4" man="1"/>
    <brk id="128" max="4" man="1"/>
    <brk id="187" max="4" man="1"/>
    <brk id="252" max="4" man="1"/>
    <brk id="309" max="4" man="1"/>
    <brk id="371" max="4" man="1"/>
    <brk id="502" max="4" man="1"/>
    <brk id="565" max="4" man="1"/>
    <brk id="624" max="4" man="1"/>
    <brk id="685" max="4" man="1"/>
    <brk id="853" max="4" man="1"/>
    <brk id="980" max="4" man="1"/>
    <brk id="1157" max="4" man="1"/>
    <brk id="1239" max="4" man="1"/>
    <brk id="13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75" zoomScaleSheetLayoutView="75" zoomScalePageLayoutView="0" workbookViewId="0" topLeftCell="A14">
      <selection activeCell="F20" sqref="F20"/>
    </sheetView>
  </sheetViews>
  <sheetFormatPr defaultColWidth="9.140625" defaultRowHeight="12.75"/>
  <cols>
    <col min="1" max="1" width="23.140625" style="0" customWidth="1"/>
    <col min="2" max="2" width="69.8515625" style="23" customWidth="1"/>
    <col min="3" max="3" width="24.8515625" style="0" customWidth="1"/>
    <col min="4" max="5" width="9.7109375" style="0" hidden="1" customWidth="1"/>
    <col min="6" max="6" width="119.7109375" style="0" customWidth="1"/>
  </cols>
  <sheetData>
    <row r="1" spans="1:3" ht="16.5">
      <c r="A1" s="419" t="s">
        <v>80</v>
      </c>
      <c r="B1" s="419"/>
      <c r="C1" s="419"/>
    </row>
    <row r="2" spans="1:2" ht="12.75">
      <c r="A2" s="28" t="str">
        <f>scrap!A2</f>
        <v>E - Auction Notice No. -</v>
      </c>
      <c r="B2" s="27" t="str">
        <f>scrap!D2</f>
        <v>EA-3 /PTA-2024-25</v>
      </c>
    </row>
    <row r="3" spans="1:2" ht="12.75">
      <c r="A3" s="28" t="str">
        <f>scrap!A3</f>
        <v>Date of Auction -</v>
      </c>
      <c r="B3" s="27" t="str">
        <f>scrap!D3</f>
        <v>10.04.2024</v>
      </c>
    </row>
    <row r="4" spans="1:2" ht="12.75">
      <c r="A4" s="28"/>
      <c r="B4" s="27"/>
    </row>
    <row r="5" spans="1:6" ht="18">
      <c r="A5" s="421" t="s">
        <v>570</v>
      </c>
      <c r="B5" s="422"/>
      <c r="C5" s="422"/>
      <c r="D5" s="422"/>
      <c r="E5" s="422"/>
      <c r="F5" s="422"/>
    </row>
    <row r="6" spans="1:3" s="24" customFormat="1" ht="20.25" customHeight="1">
      <c r="A6" s="75" t="s">
        <v>5</v>
      </c>
      <c r="B6" s="141" t="s">
        <v>77</v>
      </c>
      <c r="C6" s="140" t="s">
        <v>78</v>
      </c>
    </row>
    <row r="7" spans="1:6" s="24" customFormat="1" ht="20.25" customHeight="1">
      <c r="A7" s="82" t="s">
        <v>571</v>
      </c>
      <c r="B7" s="99" t="s">
        <v>153</v>
      </c>
      <c r="C7" s="43">
        <v>528</v>
      </c>
      <c r="D7" s="200"/>
      <c r="E7" s="200"/>
      <c r="F7" s="96" t="str">
        <f aca="true" t="shared" si="0" ref="F7:F16">CONCATENATE("E-Waste Scrap (Meter scrap), Lying at ",B7,". Quantity in Kg - ",C7,)</f>
        <v>E-Waste Scrap (Meter scrap), Lying at ME LAB PATIALA (Crushed Meter Scrap/E-Waste). Quantity in Kg - 528</v>
      </c>
    </row>
    <row r="8" spans="1:6" s="24" customFormat="1" ht="20.25" customHeight="1">
      <c r="A8" s="82" t="s">
        <v>572</v>
      </c>
      <c r="B8" s="99" t="s">
        <v>145</v>
      </c>
      <c r="C8" s="43">
        <v>1305</v>
      </c>
      <c r="D8" s="123"/>
      <c r="E8" s="123"/>
      <c r="F8" s="96" t="str">
        <f t="shared" si="0"/>
        <v>E-Waste Scrap (Meter scrap), Lying at ME LAB SANGRUR (Crushed Meter Scrap/E-Waste). Quantity in Kg - 1305</v>
      </c>
    </row>
    <row r="9" spans="1:6" s="24" customFormat="1" ht="20.25" customHeight="1">
      <c r="A9" s="82" t="s">
        <v>573</v>
      </c>
      <c r="B9" s="99" t="s">
        <v>146</v>
      </c>
      <c r="C9" s="43">
        <v>293</v>
      </c>
      <c r="D9" s="123"/>
      <c r="E9" s="123"/>
      <c r="F9" s="96" t="str">
        <f t="shared" si="0"/>
        <v>E-Waste Scrap (Meter scrap), Lying at ME LAB ROPAR (Crushed Meter Scrap/E-Waste). Quantity in Kg - 293</v>
      </c>
    </row>
    <row r="10" spans="1:6" s="24" customFormat="1" ht="20.25" customHeight="1">
      <c r="A10" s="82" t="s">
        <v>574</v>
      </c>
      <c r="B10" s="99" t="s">
        <v>254</v>
      </c>
      <c r="C10" s="43">
        <v>625.39</v>
      </c>
      <c r="D10" s="123"/>
      <c r="E10" s="123"/>
      <c r="F10" s="96" t="str">
        <f t="shared" si="0"/>
        <v>E-Waste Scrap (Meter scrap), Lying at ME LAB MOGA (Crushed Meter Scrap/E-Waste). Quantity in Kg - 625.39</v>
      </c>
    </row>
    <row r="11" spans="1:6" s="24" customFormat="1" ht="20.25" customHeight="1">
      <c r="A11" s="82" t="s">
        <v>575</v>
      </c>
      <c r="B11" s="99" t="s">
        <v>255</v>
      </c>
      <c r="C11" s="43">
        <v>1364.12</v>
      </c>
      <c r="D11" s="123"/>
      <c r="E11" s="123"/>
      <c r="F11" s="96" t="str">
        <f t="shared" si="0"/>
        <v>E-Waste Scrap (Meter scrap), Lying at ME LAB SHRI MUKTSAR SAHIB (Crushed Meter Scrap/E-Waste). Quantity in Kg - 1364.12</v>
      </c>
    </row>
    <row r="12" spans="1:6" s="24" customFormat="1" ht="20.25" customHeight="1">
      <c r="A12" s="82" t="s">
        <v>577</v>
      </c>
      <c r="B12" s="99" t="s">
        <v>594</v>
      </c>
      <c r="C12" s="70">
        <v>1912</v>
      </c>
      <c r="D12" s="123"/>
      <c r="E12" s="123"/>
      <c r="F12" s="96" t="str">
        <f t="shared" si="0"/>
        <v>E-Waste Scrap (Meter scrap), Lying at ME LAB ROPAR Electronic Meter Scrap/E-Waste). Quantity in Kg - 1912</v>
      </c>
    </row>
    <row r="13" spans="1:6" s="24" customFormat="1" ht="20.25" customHeight="1">
      <c r="A13" s="82" t="s">
        <v>578</v>
      </c>
      <c r="B13" s="236" t="s">
        <v>623</v>
      </c>
      <c r="C13" s="199">
        <v>1287</v>
      </c>
      <c r="D13" s="249"/>
      <c r="E13" s="249">
        <v>427</v>
      </c>
      <c r="F13" s="96" t="str">
        <f t="shared" si="0"/>
        <v>E-Waste Scrap (Meter scrap), Lying at ME LAB BATHINDA Electronic Meter Scrap/E-Waste). Quantity in Kg - 1287</v>
      </c>
    </row>
    <row r="14" spans="1:6" s="24" customFormat="1" ht="20.25" customHeight="1">
      <c r="A14" s="82" t="s">
        <v>579</v>
      </c>
      <c r="B14" s="236" t="s">
        <v>624</v>
      </c>
      <c r="C14" s="199">
        <v>1142.1</v>
      </c>
      <c r="D14" s="249"/>
      <c r="E14" s="249">
        <v>519.698</v>
      </c>
      <c r="F14" s="96" t="str">
        <f t="shared" si="0"/>
        <v>E-Waste Scrap (Meter scrap), Lying at ME LAB MOGA Electronic Meter Scrap/E-Waste). Quantity in Kg - 1142.1</v>
      </c>
    </row>
    <row r="15" spans="1:6" s="24" customFormat="1" ht="20.25" customHeight="1">
      <c r="A15" s="82" t="s">
        <v>580</v>
      </c>
      <c r="B15" s="236" t="s">
        <v>625</v>
      </c>
      <c r="C15" s="199">
        <v>1300.4</v>
      </c>
      <c r="D15" s="249"/>
      <c r="E15" s="249">
        <v>743.2</v>
      </c>
      <c r="F15" s="96" t="str">
        <f t="shared" si="0"/>
        <v>E-Waste Scrap (Meter scrap), Lying at ME LAB SHRI MUKTSAR SAHIB Electronic Meter Scrap/E-Waste). Quantity in Kg - 1300.4</v>
      </c>
    </row>
    <row r="16" spans="1:6" s="24" customFormat="1" ht="20.25" customHeight="1">
      <c r="A16" s="82" t="s">
        <v>581</v>
      </c>
      <c r="B16" s="99" t="s">
        <v>785</v>
      </c>
      <c r="C16" s="303">
        <v>990</v>
      </c>
      <c r="D16" s="249"/>
      <c r="E16" s="249"/>
      <c r="F16" s="96" t="str">
        <f t="shared" si="0"/>
        <v>E-Waste Scrap (Meter scrap), Lying at ME LAB PATIALA Electronic Meter Scrap/E-Waste). Quantity in Kg - 990</v>
      </c>
    </row>
    <row r="17" spans="1:6" s="24" customFormat="1" ht="20.25" customHeight="1">
      <c r="A17" s="82"/>
      <c r="B17" s="236"/>
      <c r="C17" s="199"/>
      <c r="D17" s="249"/>
      <c r="E17" s="132"/>
      <c r="F17" s="133"/>
    </row>
    <row r="18" spans="1:6" s="24" customFormat="1" ht="37.5" customHeight="1">
      <c r="A18" s="420" t="s">
        <v>576</v>
      </c>
      <c r="B18" s="420"/>
      <c r="C18" s="420"/>
      <c r="D18" s="134"/>
      <c r="E18" s="135"/>
      <c r="F18" s="135"/>
    </row>
    <row r="19" spans="1:6" s="24" customFormat="1" ht="20.25" customHeight="1">
      <c r="A19" s="420"/>
      <c r="B19" s="420"/>
      <c r="C19" s="420"/>
      <c r="D19" s="135"/>
      <c r="E19" s="135"/>
      <c r="F19" s="135"/>
    </row>
    <row r="20" spans="1:6" s="24" customFormat="1" ht="39.75" customHeight="1">
      <c r="A20" s="420"/>
      <c r="B20" s="420"/>
      <c r="C20" s="420"/>
      <c r="D20" s="132"/>
      <c r="E20" s="132"/>
      <c r="F20" s="133"/>
    </row>
    <row r="21" spans="1:6" s="24" customFormat="1" ht="15" customHeight="1">
      <c r="A21" s="136"/>
      <c r="B21" s="139" t="s">
        <v>204</v>
      </c>
      <c r="C21" s="140" t="s">
        <v>316</v>
      </c>
      <c r="D21" s="132"/>
      <c r="E21" s="132"/>
      <c r="F21" s="133"/>
    </row>
    <row r="22" spans="1:6" s="24" customFormat="1" ht="20.25" customHeight="1">
      <c r="A22" s="82" t="s">
        <v>595</v>
      </c>
      <c r="B22" s="101" t="s">
        <v>315</v>
      </c>
      <c r="C22" s="137">
        <v>1</v>
      </c>
      <c r="D22" s="123"/>
      <c r="E22" s="123"/>
      <c r="F22" s="96" t="str">
        <f>CONCATENATE("E-Waste Scrap (U/S AC WINDOW), Lying at ",B22,". Quantity in No - ",C22,)</f>
        <v>E-Waste Scrap (U/S AC WINDOW), Lying at CS SANGRUR (U/S AC WINDOW). Quantity in No - 1</v>
      </c>
    </row>
    <row r="23" spans="1:6" s="24" customFormat="1" ht="20.25" customHeight="1">
      <c r="A23" s="82" t="s">
        <v>626</v>
      </c>
      <c r="B23" s="101" t="s">
        <v>321</v>
      </c>
      <c r="C23" s="137">
        <v>19</v>
      </c>
      <c r="D23" s="123"/>
      <c r="E23" s="123"/>
      <c r="F23" s="96" t="str">
        <f>CONCATENATE("E-Waste Scrap (U/S STABLIZERS), Lying at ",B23,". Quantity in No - ",C23,)</f>
        <v>E-Waste Scrap (U/S STABLIZERS), Lying at CS PATIALA  (U/S STABLIZERS). Quantity in No - 19</v>
      </c>
    </row>
    <row r="24" spans="1:6" s="24" customFormat="1" ht="20.25" customHeight="1">
      <c r="A24" s="131"/>
      <c r="B24" s="143"/>
      <c r="C24" s="142"/>
      <c r="D24" s="132"/>
      <c r="E24" s="132"/>
      <c r="F24" s="133"/>
    </row>
    <row r="25" spans="1:3" s="24" customFormat="1" ht="15" customHeight="1">
      <c r="A25" s="34"/>
      <c r="B25" s="35"/>
      <c r="C25" s="81"/>
    </row>
    <row r="26" spans="1:3" s="24" customFormat="1" ht="15">
      <c r="A26" s="29" t="s">
        <v>79</v>
      </c>
      <c r="B26" s="30" t="s">
        <v>83</v>
      </c>
      <c r="C26" s="31" t="s">
        <v>82</v>
      </c>
    </row>
    <row r="27" spans="1:3" s="24" customFormat="1" ht="15">
      <c r="A27" s="29" t="s">
        <v>81</v>
      </c>
      <c r="B27" s="29" t="s">
        <v>81</v>
      </c>
      <c r="C27" s="29" t="s">
        <v>81</v>
      </c>
    </row>
    <row r="28" spans="1:3" s="24" customFormat="1" ht="13.5">
      <c r="A28" s="25"/>
      <c r="B28" s="26"/>
      <c r="C28" s="25"/>
    </row>
  </sheetData>
  <sheetProtection/>
  <mergeCells count="3">
    <mergeCell ref="A1:C1"/>
    <mergeCell ref="A18:C20"/>
    <mergeCell ref="A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Sukhvinder Singh</cp:lastModifiedBy>
  <cp:lastPrinted>2024-03-21T10:10:38Z</cp:lastPrinted>
  <dcterms:created xsi:type="dcterms:W3CDTF">1996-10-14T23:33:28Z</dcterms:created>
  <dcterms:modified xsi:type="dcterms:W3CDTF">2024-04-06T07:28:22Z</dcterms:modified>
  <cp:category/>
  <cp:version/>
  <cp:contentType/>
  <cp:contentStatus/>
</cp:coreProperties>
</file>